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5\licitacao 2021\6 - TOMADA DE PREÇO\TP 003 - REFORMA DO CRAS\Planilhas novas\"/>
    </mc:Choice>
  </mc:AlternateContent>
  <xr:revisionPtr revIDLastSave="0" documentId="13_ncr:1_{0D4EAE4F-B72A-4597-A7D9-526ED7F48340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Orçamento Sintético" sheetId="1" r:id="rId1"/>
    <sheet name="CRONOGRAMA" sheetId="2" r:id="rId2"/>
    <sheet name="COMP. DE CUSTO" sheetId="3" r:id="rId3"/>
  </sheets>
  <definedNames>
    <definedName name="_xlnm.Print_Area" localSheetId="1">CRONOGRAMA!$A$1:$F$23</definedName>
    <definedName name="_xlnm.Print_Titles" localSheetId="2">'COMP. DE CUSTO'!$A:$J,'COMP. DE CUSTO'!$1:$4</definedName>
    <definedName name="_xlnm.Print_Titles" localSheetId="0">'Orçamento Sintético'!$A:$J,'Orçamento Sintético'!$1:$6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" l="1"/>
  <c r="E19" i="2" s="1"/>
  <c r="F19" i="2" s="1"/>
  <c r="J12" i="2"/>
  <c r="I12" i="2"/>
  <c r="K11" i="2"/>
  <c r="J11" i="2"/>
  <c r="K10" i="2"/>
  <c r="J10" i="2"/>
  <c r="I10" i="2"/>
  <c r="I5" i="2"/>
  <c r="K9" i="2"/>
  <c r="J9" i="2"/>
  <c r="I9" i="2"/>
  <c r="J8" i="2"/>
  <c r="I8" i="2"/>
  <c r="K7" i="2"/>
  <c r="J7" i="2"/>
  <c r="I7" i="2"/>
  <c r="J6" i="2"/>
  <c r="J15" i="2" s="1"/>
  <c r="I6" i="2"/>
  <c r="H15" i="2"/>
  <c r="I15" i="2" l="1"/>
  <c r="K15" i="2"/>
  <c r="L15" i="2"/>
  <c r="F11" i="1"/>
  <c r="H31" i="1"/>
  <c r="I31" i="1" s="1"/>
  <c r="I30" i="1" s="1"/>
  <c r="H29" i="1"/>
  <c r="I29" i="1" s="1"/>
  <c r="H28" i="1"/>
  <c r="I28" i="1" s="1"/>
  <c r="H26" i="1"/>
  <c r="I26" i="1" s="1"/>
  <c r="I25" i="1" s="1"/>
  <c r="H24" i="1"/>
  <c r="I24" i="1" s="1"/>
  <c r="H23" i="1"/>
  <c r="I23" i="1" s="1"/>
  <c r="H21" i="1"/>
  <c r="I21" i="1" s="1"/>
  <c r="I20" i="1" s="1"/>
  <c r="H19" i="1"/>
  <c r="I19" i="1" s="1"/>
  <c r="I18" i="1" s="1"/>
  <c r="H17" i="1"/>
  <c r="I17" i="1" s="1"/>
  <c r="H16" i="1"/>
  <c r="I16" i="1" s="1"/>
  <c r="H14" i="1"/>
  <c r="I14" i="1" s="1"/>
  <c r="H13" i="1"/>
  <c r="I13" i="1" s="1"/>
  <c r="H11" i="1"/>
  <c r="H10" i="1"/>
  <c r="H8" i="1"/>
  <c r="I8" i="1" s="1"/>
  <c r="F10" i="1"/>
  <c r="I12" i="1" l="1"/>
  <c r="I27" i="1"/>
  <c r="I10" i="1"/>
  <c r="I11" i="1"/>
  <c r="I9" i="1" s="1"/>
  <c r="I22" i="1"/>
  <c r="I15" i="1"/>
  <c r="I7" i="1"/>
  <c r="I34" i="1" l="1"/>
  <c r="I33" i="1" l="1"/>
  <c r="C15" i="2"/>
  <c r="D16" i="2" l="1"/>
  <c r="D18" i="2" s="1"/>
  <c r="F16" i="2"/>
  <c r="E16" i="2"/>
  <c r="E18" i="2" l="1"/>
  <c r="F18" i="2" s="1"/>
</calcChain>
</file>

<file path=xl/sharedStrings.xml><?xml version="1.0" encoding="utf-8"?>
<sst xmlns="http://schemas.openxmlformats.org/spreadsheetml/2006/main" count="908" uniqueCount="266">
  <si>
    <t>Obra</t>
  </si>
  <si>
    <t>Bancos</t>
  </si>
  <si>
    <t>B.D.I.</t>
  </si>
  <si>
    <t>Encargos Sociais</t>
  </si>
  <si>
    <t>CENTRO DE REFERÊNCIA DE ASSISTÊNCIA SOCIAL - CRAS JACAREACANGA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</si>
  <si>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</si>
  <si>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</si>
  <si>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</si>
  <si>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</si>
  <si>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</si>
  <si>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</si>
  <si>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</si>
  <si>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</si>
  <si>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</si>
  <si>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</si>
  <si>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</si>
  <si>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</si>
  <si>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</si>
  <si>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INICIAIS</t>
  </si>
  <si>
    <t xml:space="preserve"> 1.2 </t>
  </si>
  <si>
    <t xml:space="preserve"> COMP PMJA 02 </t>
  </si>
  <si>
    <t>Próprio</t>
  </si>
  <si>
    <t>Placa da obra em chapa galvanizada</t>
  </si>
  <si>
    <t>m²</t>
  </si>
  <si>
    <t xml:space="preserve"> 2 </t>
  </si>
  <si>
    <t>COBERTURA</t>
  </si>
  <si>
    <t xml:space="preserve"> 2.1 </t>
  </si>
  <si>
    <t xml:space="preserve"> COMP PMJA 43 </t>
  </si>
  <si>
    <t>Revisão Forro em lambri de PVC</t>
  </si>
  <si>
    <t xml:space="preserve"> COMP PMJA 16 </t>
  </si>
  <si>
    <t>Revisão de Cobertura - telha de fibrocimento e=6mm</t>
  </si>
  <si>
    <t xml:space="preserve"> 3 </t>
  </si>
  <si>
    <t>INSTALAÇÕES ELÉTRICAS</t>
  </si>
  <si>
    <t xml:space="preserve"> 3.1 </t>
  </si>
  <si>
    <t xml:space="preserve"> 101666 </t>
  </si>
  <si>
    <t>SINAPI</t>
  </si>
  <si>
    <t>REFLETOR RETANGULAR FECHADO, COM LÂMPADA VAPOR METÁLICO 400 W - FORNECIMENTO E INSTALAÇÃO. AF_08/2020</t>
  </si>
  <si>
    <t>UN</t>
  </si>
  <si>
    <t xml:space="preserve"> COMP PMJ 12 </t>
  </si>
  <si>
    <t>Revisão de ponto elétrico</t>
  </si>
  <si>
    <t>un</t>
  </si>
  <si>
    <t xml:space="preserve"> 4 </t>
  </si>
  <si>
    <t>INSTALAÇÕES HIDROSSANITÁRIAS</t>
  </si>
  <si>
    <t xml:space="preserve"> 4.2 </t>
  </si>
  <si>
    <t xml:space="preserve"> COMP PMJ 10 </t>
  </si>
  <si>
    <t>Revisão de ponto de esgoto</t>
  </si>
  <si>
    <t xml:space="preserve"> 4.3 </t>
  </si>
  <si>
    <t xml:space="preserve"> COMP PMJ 09 </t>
  </si>
  <si>
    <t>Revisão de ponto de água</t>
  </si>
  <si>
    <t xml:space="preserve"> 5 </t>
  </si>
  <si>
    <t>REVESTIMENTO DO PISO</t>
  </si>
  <si>
    <t xml:space="preserve"> 5.1 </t>
  </si>
  <si>
    <t xml:space="preserve"> COMP PMJA 41 </t>
  </si>
  <si>
    <t>Lajota ceramica - PEI V -  (Padrão Médio)</t>
  </si>
  <si>
    <t xml:space="preserve"> 6 </t>
  </si>
  <si>
    <t>PINTURA</t>
  </si>
  <si>
    <t xml:space="preserve"> 6.1 </t>
  </si>
  <si>
    <t xml:space="preserve"> COMP PMJA 48 </t>
  </si>
  <si>
    <t>Pintura interna e externa, sobre paredes, com lixamento, aplicação de 01 demão de selador acrílico, 02 demãos de massa acrílica e 02 demãos de tinta acrílica semi-brilho</t>
  </si>
  <si>
    <t xml:space="preserve"> 7 </t>
  </si>
  <si>
    <t>PROTEÇÃO</t>
  </si>
  <si>
    <t xml:space="preserve"> 7.1 </t>
  </si>
  <si>
    <t xml:space="preserve"> COMP PM AV 01 </t>
  </si>
  <si>
    <t>Tela de proteção tipo mosquiteiro, fixada em esquadria metálica</t>
  </si>
  <si>
    <t xml:space="preserve"> 090003 </t>
  </si>
  <si>
    <t>SBC</t>
  </si>
  <si>
    <t>ALAMBRADO DE PROTECAO EM TELA GALVANIZADA-QUADRA ESPORTIVA</t>
  </si>
  <si>
    <t xml:space="preserve"> 8 </t>
  </si>
  <si>
    <t>DIVISÓRIAS</t>
  </si>
  <si>
    <t xml:space="preserve"> 8.1 </t>
  </si>
  <si>
    <t xml:space="preserve"> 090215 </t>
  </si>
  <si>
    <t>DIVISORIA COMPENSADO 10mm COM SARRAFOS 5x2cm H= 2,75m</t>
  </si>
  <si>
    <t xml:space="preserve"> 9 </t>
  </si>
  <si>
    <t>ESQUADRIAS</t>
  </si>
  <si>
    <t xml:space="preserve"> 9.2 </t>
  </si>
  <si>
    <t xml:space="preserve"> 090304 </t>
  </si>
  <si>
    <t>SEDOP</t>
  </si>
  <si>
    <t>Porta mad. compens. c/ caix. simples</t>
  </si>
  <si>
    <t xml:space="preserve"> COMP PMJA 22.01 </t>
  </si>
  <si>
    <t>PORTA DE MADEIRA PARA PINTURA, SEMI-OCA (LEVE OU MÉDIA), 60X210CM, ESPESSURA DE 3,5CM, INCLUSO DOBRADIÇAS - FORNECIMENTO E INSTALAÇÃO. AF_12/2019</t>
  </si>
  <si>
    <t xml:space="preserve"> 10 </t>
  </si>
  <si>
    <t>LIMPEZA E ENTREGA</t>
  </si>
  <si>
    <t xml:space="preserve"> 10.1 </t>
  </si>
  <si>
    <t xml:space="preserve"> COMP PMJA 82 </t>
  </si>
  <si>
    <t>Limpeza geral e entrega da obra</t>
  </si>
  <si>
    <t>Total sem BDI</t>
  </si>
  <si>
    <t>Total do BDI</t>
  </si>
  <si>
    <t>Total Geral</t>
  </si>
  <si>
    <t>Local</t>
  </si>
  <si>
    <t>JACAREACANGA/PA</t>
  </si>
  <si>
    <t>Cronograma Físico e Financeiro</t>
  </si>
  <si>
    <t>Total Por Etapa</t>
  </si>
  <si>
    <t>30 DIAS</t>
  </si>
  <si>
    <t>60 DIAS</t>
  </si>
  <si>
    <t>90 DIAS</t>
  </si>
  <si>
    <t/>
  </si>
  <si>
    <t>Porcentagem</t>
  </si>
  <si>
    <t>Custo</t>
  </si>
  <si>
    <t>Porcentagem Acumulado</t>
  </si>
  <si>
    <t>Custo Acumulado</t>
  </si>
  <si>
    <t>Composições Analíticas com Preço Unitário</t>
  </si>
  <si>
    <t>Tipo</t>
  </si>
  <si>
    <t>Composição</t>
  </si>
  <si>
    <t>Insumo</t>
  </si>
  <si>
    <t xml:space="preserve"> D00034 </t>
  </si>
  <si>
    <t>Chapa de fo go no 26 (1,00x2,00m)</t>
  </si>
  <si>
    <t>Material</t>
  </si>
  <si>
    <t>Ch</t>
  </si>
  <si>
    <t xml:space="preserve"> INS PMJ 04 </t>
  </si>
  <si>
    <t>CARPINTEIRO COM ENCARGOS COMPLEMENTARES</t>
  </si>
  <si>
    <t>Mão de Obra</t>
  </si>
  <si>
    <t>H</t>
  </si>
  <si>
    <t xml:space="preserve"> INS PMJ 05 </t>
  </si>
  <si>
    <t>PINTOR COM ENCARGOS COMPLEMENTARES</t>
  </si>
  <si>
    <t xml:space="preserve"> INS PMJ 02 </t>
  </si>
  <si>
    <t>SERVENTE COM ENCARGOS COMPLEMENTARES</t>
  </si>
  <si>
    <t xml:space="preserve"> INS PMJ 15.2.3 </t>
  </si>
  <si>
    <t>Régua 3"x7/8" 4 m aparelhada</t>
  </si>
  <si>
    <t>DZ</t>
  </si>
  <si>
    <t xml:space="preserve"> INS PMJ 15.2.2 </t>
  </si>
  <si>
    <t>Pernamanca 3" x 2" 6m - madeira branca</t>
  </si>
  <si>
    <t xml:space="preserve"> INS PMJ 18.1.2 </t>
  </si>
  <si>
    <t>Prego 2" 11</t>
  </si>
  <si>
    <t>KG</t>
  </si>
  <si>
    <t xml:space="preserve"> INS PMA 16.4 </t>
  </si>
  <si>
    <t>Tinta anti-ferruginosa</t>
  </si>
  <si>
    <t>GL</t>
  </si>
  <si>
    <t xml:space="preserve"> INS PMA 16.5 </t>
  </si>
  <si>
    <t>Tinta esmalte</t>
  </si>
  <si>
    <t>MO sem LS =&gt;</t>
  </si>
  <si>
    <t>LS =&gt;</t>
  </si>
  <si>
    <t>MO com LS =&gt;</t>
  </si>
  <si>
    <t>Valor do BDI =&gt;</t>
  </si>
  <si>
    <t>Valor com BDI =&gt;</t>
  </si>
  <si>
    <t xml:space="preserve"> A00024 </t>
  </si>
  <si>
    <t>Forro em lambri de PVC</t>
  </si>
  <si>
    <t xml:space="preserve"> INS PMJA 23.1 </t>
  </si>
  <si>
    <t xml:space="preserve">AJUDANTE </t>
  </si>
  <si>
    <t xml:space="preserve"> INS PMJA 43.1 </t>
  </si>
  <si>
    <t>M²</t>
  </si>
  <si>
    <t>Composição Auxiliar</t>
  </si>
  <si>
    <t xml:space="preserve"> 280026 </t>
  </si>
  <si>
    <t xml:space="preserve"> D00001 </t>
  </si>
  <si>
    <t>Parafuso fo go 5/16" c= 110mm</t>
  </si>
  <si>
    <t xml:space="preserve"> D00344 </t>
  </si>
  <si>
    <t>Arruela concava em PVC d=5/16"</t>
  </si>
  <si>
    <t xml:space="preserve"> D00209 </t>
  </si>
  <si>
    <t>Gancho chato p/ telha fibrocimento</t>
  </si>
  <si>
    <t xml:space="preserve"> INS PMJ 06 </t>
  </si>
  <si>
    <t>TELHADISTA COM ENCARGOS COMPLEMENTARES</t>
  </si>
  <si>
    <t xml:space="preserve"> INS PMA 16.1 </t>
  </si>
  <si>
    <t>Telha brasilit ondulada (1.83x1.10m) e=6mm</t>
  </si>
  <si>
    <t xml:space="preserve"> INS PMA 16.2 </t>
  </si>
  <si>
    <t>Massa de vedação</t>
  </si>
  <si>
    <t>INEL - INSTALAÇÃO ELÉTRICA/ELETRIFICAÇÃO E ILUMINAÇÃO EXTERNA</t>
  </si>
  <si>
    <t xml:space="preserve"> 88247 </t>
  </si>
  <si>
    <t>AUXILIAR DE ELETRICISTA COM ENCARGOS COMPLEMENTARES</t>
  </si>
  <si>
    <t>SEDI - SERVIÇOS DIVERSOS</t>
  </si>
  <si>
    <t xml:space="preserve"> 88264 </t>
  </si>
  <si>
    <t>ELETRICISTA COM ENCARGOS COMPLEMENTARES</t>
  </si>
  <si>
    <t xml:space="preserve"> 00021127 </t>
  </si>
  <si>
    <t>FITA ISOLANTE ADESIVA ANTICHAMA, USO ATE 750 V, EM ROLO DE 19 MM X 5 M</t>
  </si>
  <si>
    <t xml:space="preserve"> 00003752 </t>
  </si>
  <si>
    <t>LAMPADA VAPOR METALICO TUBULAR 400 W (BASE E40)</t>
  </si>
  <si>
    <t xml:space="preserve"> 00012273 </t>
  </si>
  <si>
    <t>PROJETOR RETANGULAR FECHADO PARA LAMPADA VAPOR DE MERCURIO/SODIO 250 W A 500 W, CABECEIRAS EM ALUMINIO FUNDIDO, CORPO EM ALUMINIO ANODIZADO, PARA LAMPADA E40 FECHAMENTO EM VIDRO TEMPERADO.</t>
  </si>
  <si>
    <t xml:space="preserve"> 00012318 </t>
  </si>
  <si>
    <t>REATOR P/ 1 LAMPADA VAPOR DE MERCURIO 400W USO EXT</t>
  </si>
  <si>
    <t xml:space="preserve"> INS PMJ 08 </t>
  </si>
  <si>
    <t xml:space="preserve"> INS PMJ 07 </t>
  </si>
  <si>
    <t>ENCANADOR OU BOMBEIRO HIDRÁULICO COM ENCARGOS COMPLEMENTARES</t>
  </si>
  <si>
    <t xml:space="preserve"> INS PMJ 01 </t>
  </si>
  <si>
    <t>PEDREIRO COM ENCARGOS COMPLEMENTARES</t>
  </si>
  <si>
    <t xml:space="preserve"> INS PMJA 35.2 </t>
  </si>
  <si>
    <t>Argamassa AC-I</t>
  </si>
  <si>
    <t xml:space="preserve"> INS PMJA 35.3 </t>
  </si>
  <si>
    <t>Rejunte para cerâmica</t>
  </si>
  <si>
    <t xml:space="preserve"> INS PMJA 40.2 </t>
  </si>
  <si>
    <t>Lajota ceramica PEI V - (Padrão Médio)</t>
  </si>
  <si>
    <t xml:space="preserve"> 88316 </t>
  </si>
  <si>
    <t xml:space="preserve"> INS PMJA 46.5 </t>
  </si>
  <si>
    <t>FUNDO SELADOR PARA TINTA ACRILICA SUVINIL (18 LITROS)</t>
  </si>
  <si>
    <t xml:space="preserve"> INS PMJA 48.2 </t>
  </si>
  <si>
    <t>Tinta acrilica acetinada rende muito suvinil (18L)</t>
  </si>
  <si>
    <t>L</t>
  </si>
  <si>
    <t xml:space="preserve"> INS PMJA 46.4 </t>
  </si>
  <si>
    <t>Lixa para parede</t>
  </si>
  <si>
    <t xml:space="preserve"> INS PMJA 48.3 </t>
  </si>
  <si>
    <t>MASSA CORRIDA PVA SUVINIL (25KG)</t>
  </si>
  <si>
    <t>LT</t>
  </si>
  <si>
    <t>ASTU - ASSENTAMENTO DE TUBOS E PECAS</t>
  </si>
  <si>
    <t xml:space="preserve"> 251530 </t>
  </si>
  <si>
    <t>Tela de nylon</t>
  </si>
  <si>
    <t xml:space="preserve"> 250612 </t>
  </si>
  <si>
    <t>Perfil em aluminio - U (1,0x3,50x1,0cm)</t>
  </si>
  <si>
    <t>M</t>
  </si>
  <si>
    <t xml:space="preserve"> 88251 </t>
  </si>
  <si>
    <t>AUXILIAR DE SERRALHEIRO COM ENCARGOS COMPLEMENTARES</t>
  </si>
  <si>
    <t xml:space="preserve"> 88315 </t>
  </si>
  <si>
    <t>SERRALHEIRO COM ENCARGOS COMPLEMENTARES</t>
  </si>
  <si>
    <t xml:space="preserve"> 001672 </t>
  </si>
  <si>
    <t>CRUZETA FERRO GALVANIZADO 1"</t>
  </si>
  <si>
    <t xml:space="preserve"> 001620 </t>
  </si>
  <si>
    <t>TE 90 FERRO GALVANIZADO 1"</t>
  </si>
  <si>
    <t xml:space="preserve"> 000411 </t>
  </si>
  <si>
    <t>TELA ARAME GALVANIZADO 5x5cm 16 BWG</t>
  </si>
  <si>
    <t xml:space="preserve"> 006811 </t>
  </si>
  <si>
    <t>TUBO ACO GALVANIZADO DIN 2440 NBR 5580 CLASSE L 1" (2,02kg/m)</t>
  </si>
  <si>
    <t xml:space="preserve"> 88239 </t>
  </si>
  <si>
    <t>AJUDANTE DE CARPINTEIRO COM ENCARGOS COMPLEMENTARES</t>
  </si>
  <si>
    <t xml:space="preserve"> 88261 </t>
  </si>
  <si>
    <t>CARPINTEIRO DE ESQUADRIA COM ENCARGOS COMPLEMENTARES</t>
  </si>
  <si>
    <t xml:space="preserve"> 017875 </t>
  </si>
  <si>
    <t>CHAPA DE COMPENSADO VIROLA 10mm 2.20x1.60m (3,52m2)</t>
  </si>
  <si>
    <t xml:space="preserve"> 014213 </t>
  </si>
  <si>
    <t>PREGO FERRO GALVANIZADO 15x15 (636 un/kg)</t>
  </si>
  <si>
    <t xml:space="preserve"> 001810 </t>
  </si>
  <si>
    <t>SARRAFO DE MADEIRA PINUS 2x5,0cm</t>
  </si>
  <si>
    <t xml:space="preserve"> 280023 </t>
  </si>
  <si>
    <t xml:space="preserve"> 280002 </t>
  </si>
  <si>
    <t xml:space="preserve"> 280013 </t>
  </si>
  <si>
    <t xml:space="preserve"> D00092 </t>
  </si>
  <si>
    <t>Porta em compensado (preço medio)</t>
  </si>
  <si>
    <t xml:space="preserve"> D00096 </t>
  </si>
  <si>
    <t>Caixilho em madeira de lei</t>
  </si>
  <si>
    <t>ESQV - ESQUADRIAS/FERRAGENS/VIDROS</t>
  </si>
  <si>
    <t xml:space="preserve"> 00011055 </t>
  </si>
  <si>
    <t>PARAFUSO ROSCA SOBERBA ZINCADO CABECA CHATA FENDA SIMPLES 3,5 X 25 MM (1 ")</t>
  </si>
  <si>
    <t xml:space="preserve"> INS PMJA 18.2.01 </t>
  </si>
  <si>
    <t>DOBRADICA EM ACO/FERRO, 3 1/2" X 3", E= 1,9 A 2 MM, COM ANEL, CROMADO OU ZINCADO, TAMPA BOLA, COM PARAFUSOS</t>
  </si>
  <si>
    <t xml:space="preserve"> INS PMJA 22.01 </t>
  </si>
  <si>
    <t>PORTA DE MADEIRA FRISADA, SEMI-OCA (LEVE OU MÉDIA), 60X210CM, ESPESSURA DE 3CM, INCLUSO</t>
  </si>
  <si>
    <t xml:space="preserve">PMJ - 09/2021 - Pará
SBC - 09/2021 - Pará
SEDOP - 09/2021 - Pará
</t>
  </si>
  <si>
    <t>Total c/ BDI</t>
  </si>
  <si>
    <t xml:space="preserve">PMJ - 09/21-Pa
SBC - 09/21-Pa
SEDOP - 09/21-Pa
</t>
  </si>
  <si>
    <r>
      <t xml:space="preserve"> </t>
    </r>
    <r>
      <rPr>
        <sz val="10"/>
        <color rgb="FF000000"/>
        <rFont val="Arial"/>
        <family val="2"/>
      </rPr>
      <t>100,00%</t>
    </r>
    <r>
      <rPr>
        <b/>
        <sz val="10"/>
        <color rgb="FF000000"/>
        <rFont val="Arial"/>
        <family val="1"/>
      </rPr>
      <t xml:space="preserve">
4.397,82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</si>
  <si>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87.185,89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</si>
  <si>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 1.541,82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</si>
  <si>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267,60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</si>
  <si>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 45.286,09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</si>
  <si>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98.804,92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</si>
  <si>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37.683,44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</si>
  <si>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17.590,43</t>
    </r>
  </si>
  <si>
    <r>
      <t xml:space="preserve"> </t>
    </r>
    <r>
      <rPr>
        <sz val="10"/>
        <color rgb="FF000000"/>
        <rFont val="Arial"/>
        <family val="2"/>
      </rPr>
      <t>100,00%</t>
    </r>
    <r>
      <rPr>
        <b/>
        <sz val="10"/>
        <color rgb="FF000000"/>
        <rFont val="Arial"/>
        <family val="1"/>
      </rPr>
      <t xml:space="preserve">
1.273,79</t>
    </r>
  </si>
  <si>
    <r>
      <rPr>
        <sz val="10"/>
        <color rgb="FF000000"/>
        <rFont val="Arial"/>
        <family val="2"/>
      </rPr>
      <t xml:space="preserve"> 100,00%</t>
    </r>
    <r>
      <rPr>
        <b/>
        <sz val="10"/>
        <color rgb="FF000000"/>
        <rFont val="Arial"/>
        <family val="1"/>
      </rPr>
      <t xml:space="preserve">
3.794,69</t>
    </r>
  </si>
  <si>
    <t>TOTAL GERAL</t>
  </si>
  <si>
    <r>
      <t xml:space="preserve"> </t>
    </r>
    <r>
      <rPr>
        <b/>
        <sz val="10"/>
        <color rgb="FF000000"/>
        <rFont val="Arial"/>
        <family val="2"/>
      </rPr>
      <t>60,00%</t>
    </r>
    <r>
      <rPr>
        <sz val="10"/>
        <color rgb="FF000000"/>
        <rFont val="Arial"/>
        <family val="1"/>
      </rPr>
      <t xml:space="preserve">
 44.734,34</t>
    </r>
  </si>
  <si>
    <r>
      <rPr>
        <b/>
        <sz val="10"/>
        <color rgb="FF000000"/>
        <rFont val="Arial"/>
        <family val="2"/>
      </rPr>
      <t xml:space="preserve"> 40,00%</t>
    </r>
    <r>
      <rPr>
        <sz val="10"/>
        <color rgb="FF000000"/>
        <rFont val="Arial"/>
        <family val="1"/>
      </rPr>
      <t xml:space="preserve">
 29.822,90</t>
    </r>
  </si>
  <si>
    <r>
      <rPr>
        <b/>
        <sz val="10"/>
        <color rgb="FF000000"/>
        <rFont val="Arial"/>
        <family val="2"/>
      </rPr>
      <t xml:space="preserve"> 50,00%</t>
    </r>
    <r>
      <rPr>
        <sz val="10"/>
        <color rgb="FF000000"/>
        <rFont val="Arial"/>
        <family val="1"/>
      </rPr>
      <t xml:space="preserve">
 742,22</t>
    </r>
  </si>
  <si>
    <r>
      <rPr>
        <b/>
        <sz val="10"/>
        <color rgb="FF000000"/>
        <rFont val="Arial"/>
        <family val="2"/>
      </rPr>
      <t xml:space="preserve"> 30,00%</t>
    </r>
    <r>
      <rPr>
        <sz val="10"/>
        <color rgb="FF000000"/>
        <rFont val="Arial"/>
        <family val="1"/>
      </rPr>
      <t xml:space="preserve">
 445,33</t>
    </r>
  </si>
  <si>
    <r>
      <t xml:space="preserve"> </t>
    </r>
    <r>
      <rPr>
        <b/>
        <sz val="10"/>
        <color rgb="FF000000"/>
        <rFont val="Arial"/>
        <family val="2"/>
      </rPr>
      <t>20,00%</t>
    </r>
    <r>
      <rPr>
        <sz val="10"/>
        <color rgb="FF000000"/>
        <rFont val="Arial"/>
        <family val="1"/>
      </rPr>
      <t xml:space="preserve">
 296,89</t>
    </r>
  </si>
  <si>
    <r>
      <rPr>
        <b/>
        <sz val="10"/>
        <color rgb="FF000000"/>
        <rFont val="Arial"/>
        <family val="2"/>
      </rPr>
      <t xml:space="preserve"> 50,00%</t>
    </r>
    <r>
      <rPr>
        <sz val="10"/>
        <color rgb="FF000000"/>
        <rFont val="Arial"/>
        <family val="1"/>
      </rPr>
      <t xml:space="preserve">
 128,80</t>
    </r>
  </si>
  <si>
    <r>
      <rPr>
        <b/>
        <sz val="10"/>
        <color rgb="FF000000"/>
        <rFont val="Arial"/>
        <family val="2"/>
      </rPr>
      <t xml:space="preserve"> 60,00%</t>
    </r>
    <r>
      <rPr>
        <sz val="10"/>
        <color rgb="FF000000"/>
        <rFont val="Arial"/>
        <family val="1"/>
      </rPr>
      <t xml:space="preserve">
 26.162,72</t>
    </r>
  </si>
  <si>
    <r>
      <rPr>
        <b/>
        <sz val="10"/>
        <color rgb="FF000000"/>
        <rFont val="Arial"/>
        <family val="2"/>
      </rPr>
      <t xml:space="preserve"> 30,00%</t>
    </r>
    <r>
      <rPr>
        <sz val="10"/>
        <color rgb="FF000000"/>
        <rFont val="Arial"/>
        <family val="1"/>
      </rPr>
      <t xml:space="preserve">
 13.081,36</t>
    </r>
  </si>
  <si>
    <r>
      <rPr>
        <b/>
        <sz val="10"/>
        <color rgb="FF000000"/>
        <rFont val="Arial"/>
        <family val="2"/>
      </rPr>
      <t xml:space="preserve"> 10,00%</t>
    </r>
    <r>
      <rPr>
        <sz val="10"/>
        <color rgb="FF000000"/>
        <rFont val="Arial"/>
        <family val="1"/>
      </rPr>
      <t xml:space="preserve">
 4.360,45</t>
    </r>
  </si>
  <si>
    <r>
      <rPr>
        <b/>
        <sz val="10"/>
        <color rgb="FF000000"/>
        <rFont val="Arial"/>
        <family val="2"/>
      </rPr>
      <t xml:space="preserve"> 30,00%</t>
    </r>
    <r>
      <rPr>
        <sz val="10"/>
        <color rgb="FF000000"/>
        <rFont val="Arial"/>
        <family val="1"/>
      </rPr>
      <t xml:space="preserve">
 28.541,59</t>
    </r>
  </si>
  <si>
    <r>
      <rPr>
        <b/>
        <sz val="10"/>
        <color rgb="FF000000"/>
        <rFont val="Arial"/>
        <family val="2"/>
      </rPr>
      <t xml:space="preserve"> 50,00%</t>
    </r>
    <r>
      <rPr>
        <sz val="10"/>
        <color rgb="FF000000"/>
        <rFont val="Arial"/>
        <family val="1"/>
      </rPr>
      <t xml:space="preserve">
 47.569,31</t>
    </r>
  </si>
  <si>
    <r>
      <rPr>
        <b/>
        <sz val="10"/>
        <color rgb="FF000000"/>
        <rFont val="Arial"/>
        <family val="2"/>
      </rPr>
      <t xml:space="preserve"> 20,00%</t>
    </r>
    <r>
      <rPr>
        <sz val="10"/>
        <color rgb="FF000000"/>
        <rFont val="Arial"/>
        <family val="1"/>
      </rPr>
      <t xml:space="preserve">
 19.027,72</t>
    </r>
  </si>
  <si>
    <r>
      <rPr>
        <b/>
        <sz val="10"/>
        <color rgb="FF000000"/>
        <rFont val="Arial"/>
        <family val="2"/>
      </rPr>
      <t xml:space="preserve"> 70,00%</t>
    </r>
    <r>
      <rPr>
        <sz val="10"/>
        <color rgb="FF000000"/>
        <rFont val="Arial"/>
        <family val="1"/>
      </rPr>
      <t xml:space="preserve">
 25.400,84</t>
    </r>
  </si>
  <si>
    <r>
      <rPr>
        <b/>
        <sz val="10"/>
        <color rgb="FF000000"/>
        <rFont val="Arial"/>
        <family val="2"/>
      </rPr>
      <t xml:space="preserve"> 30,00%</t>
    </r>
    <r>
      <rPr>
        <sz val="10"/>
        <color rgb="FF000000"/>
        <rFont val="Arial"/>
        <family val="1"/>
      </rPr>
      <t xml:space="preserve">
 10.886,07</t>
    </r>
  </si>
  <si>
    <r>
      <rPr>
        <b/>
        <sz val="10"/>
        <color rgb="FF000000"/>
        <rFont val="Arial"/>
        <family val="2"/>
      </rPr>
      <t xml:space="preserve"> 50,00%</t>
    </r>
    <r>
      <rPr>
        <sz val="10"/>
        <color rgb="FF000000"/>
        <rFont val="Arial"/>
        <family val="1"/>
      </rPr>
      <t xml:space="preserve">
 8.469,03</t>
    </r>
  </si>
  <si>
    <r>
      <rPr>
        <b/>
        <sz val="10"/>
        <color rgb="FF000000"/>
        <rFont val="Arial"/>
        <family val="2"/>
      </rPr>
      <t xml:space="preserve"> 100,00%</t>
    </r>
    <r>
      <rPr>
        <sz val="10"/>
        <color rgb="FF000000"/>
        <rFont val="Arial"/>
        <family val="1"/>
      </rPr>
      <t xml:space="preserve">
 1.226,60</t>
    </r>
  </si>
  <si>
    <r>
      <rPr>
        <b/>
        <sz val="10"/>
        <color rgb="FF000000"/>
        <rFont val="Arial"/>
        <family val="2"/>
      </rPr>
      <t xml:space="preserve"> 100,00%</t>
    </r>
    <r>
      <rPr>
        <sz val="10"/>
        <color rgb="FF000000"/>
        <rFont val="Arial"/>
        <family val="1"/>
      </rPr>
      <t xml:space="preserve">
 3.654,14</t>
    </r>
  </si>
  <si>
    <r>
      <rPr>
        <b/>
        <sz val="10"/>
        <color rgb="FF000000"/>
        <rFont val="Arial"/>
        <family val="2"/>
      </rPr>
      <t xml:space="preserve"> 100,00%</t>
    </r>
    <r>
      <rPr>
        <sz val="10"/>
        <color rgb="FF000000"/>
        <rFont val="Arial"/>
        <family val="1"/>
      </rPr>
      <t xml:space="preserve">
4.397,82</t>
    </r>
  </si>
  <si>
    <t>PMJ - 09/21-Pa
SBC - 09/21-Pa
SEDOP - 09/21-Pa</t>
  </si>
  <si>
    <t>B.D.I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</si>
</sst>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%"/>
    <numFmt numFmtId="165" formatCode="#,##0.0000000"/>
  </numFmts>
  <fonts count="37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u/>
      <sz val="11"/>
      <color theme="10"/>
      <name val="Arial"/>
      <family val="1"/>
    </font>
    <font>
      <sz val="9"/>
      <color rgb="FF000000"/>
      <name val="Arial"/>
      <family val="1"/>
    </font>
    <font>
      <sz val="11"/>
      <name val="Arial"/>
      <family val="2"/>
    </font>
    <font>
      <b/>
      <sz val="9"/>
      <name val="Arial"/>
      <family val="1"/>
    </font>
    <font>
      <sz val="10"/>
      <name val="Arial"/>
      <family val="2"/>
    </font>
    <font>
      <b/>
      <sz val="16"/>
      <name val="Arial"/>
      <family val="1"/>
    </font>
    <font>
      <sz val="16"/>
      <name val="Arial"/>
      <family val="1"/>
    </font>
    <font>
      <b/>
      <sz val="13"/>
      <name val="Arial"/>
      <family val="1"/>
    </font>
    <font>
      <b/>
      <sz val="8"/>
      <name val="Arial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1"/>
    </font>
    <font>
      <sz val="14"/>
      <name val="Arial"/>
      <family val="1"/>
    </font>
    <font>
      <sz val="8"/>
      <name val="Arial"/>
      <family val="1"/>
    </font>
    <font>
      <sz val="8"/>
      <name val="Arial"/>
      <family val="2"/>
    </font>
    <font>
      <sz val="8.5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FEFEF"/>
      </patternFill>
    </fill>
    <fill>
      <patternFill patternType="solid">
        <fgColor rgb="FFD6D6D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/>
      <right/>
      <top style="thick">
        <color rgb="FF000000"/>
      </top>
      <bottom/>
      <diagonal/>
    </border>
    <border>
      <left style="thick">
        <color rgb="FFCCCCCC"/>
      </left>
      <right style="thin">
        <color rgb="FFCCCCCC"/>
      </right>
      <top style="thick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ck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rgb="FFCCCCCC"/>
      </right>
      <top style="thick">
        <color rgb="FFCCCCCC"/>
      </top>
      <bottom style="thin">
        <color rgb="FFCCCCCC"/>
      </bottom>
      <diagonal/>
    </border>
    <border>
      <left style="thick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CCCCCC"/>
      </left>
      <right style="thin">
        <color rgb="FFCCCCCC"/>
      </right>
      <top style="thin">
        <color rgb="FFCCCCCC"/>
      </top>
      <bottom style="thick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ck">
        <color rgb="FFCCCCCC"/>
      </bottom>
      <diagonal/>
    </border>
    <border>
      <left style="thin">
        <color rgb="FFCCCCCC"/>
      </left>
      <right style="thick">
        <color rgb="FFCCCCCC"/>
      </right>
      <top style="thin">
        <color rgb="FFCCCCCC"/>
      </top>
      <bottom style="thick">
        <color rgb="FFCCCCCC"/>
      </bottom>
      <diagonal/>
    </border>
    <border>
      <left style="thick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ck">
        <color rgb="FFCCCCCC"/>
      </top>
      <bottom/>
      <diagonal/>
    </border>
    <border>
      <left style="thick">
        <color rgb="FFCCCCCC"/>
      </left>
      <right style="thin">
        <color rgb="FFCCCCCC"/>
      </right>
      <top style="thick">
        <color rgb="FFCCCCCC"/>
      </top>
      <bottom/>
      <diagonal/>
    </border>
    <border>
      <left style="thin">
        <color rgb="FFCCCCCC"/>
      </left>
      <right style="thin">
        <color rgb="FFCCCCCC"/>
      </right>
      <top style="thick">
        <color rgb="FFCCCCCC"/>
      </top>
      <bottom/>
      <diagonal/>
    </border>
    <border>
      <left style="thin">
        <color rgb="FFCCCCCC"/>
      </left>
      <right style="thick">
        <color rgb="FFCCCCCC"/>
      </right>
      <top style="thick">
        <color rgb="FFCCCCCC"/>
      </top>
      <bottom/>
      <diagonal/>
    </border>
    <border>
      <left style="thick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ck">
        <color rgb="FFCCCCCC"/>
      </right>
      <top/>
      <bottom/>
      <diagonal/>
    </border>
    <border>
      <left style="thick">
        <color rgb="FFCCCCCC"/>
      </left>
      <right style="thin">
        <color rgb="FFCCCCCC"/>
      </right>
      <top/>
      <bottom style="thick">
        <color rgb="FFCCCCCC"/>
      </bottom>
      <diagonal/>
    </border>
    <border>
      <left style="thin">
        <color rgb="FFCCCCCC"/>
      </left>
      <right style="thin">
        <color rgb="FFCCCCCC"/>
      </right>
      <top/>
      <bottom style="thick">
        <color rgb="FFCCCCCC"/>
      </bottom>
      <diagonal/>
    </border>
    <border>
      <left style="thin">
        <color rgb="FFCCCCCC"/>
      </left>
      <right style="thick">
        <color rgb="FFCCCCCC"/>
      </right>
      <top/>
      <bottom style="thick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CCCCCC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14996795556505021"/>
      </right>
      <top style="thin">
        <color rgb="FFCCCCCC"/>
      </top>
      <bottom/>
      <diagonal/>
    </border>
    <border>
      <left style="thick">
        <color rgb="FFCCCCCC"/>
      </left>
      <right/>
      <top style="thick">
        <color rgb="FFCCCCCC"/>
      </top>
      <bottom/>
      <diagonal/>
    </border>
    <border>
      <left/>
      <right style="thin">
        <color rgb="FFCCCCCC"/>
      </right>
      <top style="thick">
        <color rgb="FFCCCCCC"/>
      </top>
      <bottom/>
      <diagonal/>
    </border>
    <border>
      <left style="thick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ck">
        <color rgb="FFCCCCCC"/>
      </left>
      <right/>
      <top/>
      <bottom style="thick">
        <color rgb="FFCCCCCC"/>
      </bottom>
      <diagonal/>
    </border>
    <border>
      <left/>
      <right/>
      <top/>
      <bottom style="thick">
        <color rgb="FFCCCCCC"/>
      </bottom>
      <diagonal/>
    </border>
    <border>
      <left/>
      <right style="thin">
        <color rgb="FFCCCCCC"/>
      </right>
      <top/>
      <bottom style="thick">
        <color rgb="FFCCCCCC"/>
      </bottom>
      <diagonal/>
    </border>
    <border>
      <left style="thin">
        <color rgb="FFCCCCCC"/>
      </left>
      <right/>
      <top style="thick">
        <color rgb="FFCCCCCC"/>
      </top>
      <bottom/>
      <diagonal/>
    </border>
    <border>
      <left/>
      <right style="thick">
        <color rgb="FFCCCCCC"/>
      </right>
      <top style="thick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/>
      <right style="thick">
        <color rgb="FFCCCCCC"/>
      </right>
      <top/>
      <bottom/>
      <diagonal/>
    </border>
    <border>
      <left style="thin">
        <color rgb="FFCCCCCC"/>
      </left>
      <right/>
      <top/>
      <bottom style="thick">
        <color rgb="FFCCCCCC"/>
      </bottom>
      <diagonal/>
    </border>
    <border>
      <left/>
      <right style="thick">
        <color rgb="FFCCCCCC"/>
      </right>
      <top/>
      <bottom style="thick">
        <color rgb="FFCCCCCC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7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6" fillId="16" borderId="0" xfId="0" applyFont="1" applyFill="1" applyAlignment="1">
      <alignment horizontal="left" vertical="top" wrapText="1"/>
    </xf>
    <xf numFmtId="0" fontId="17" fillId="17" borderId="0" xfId="0" applyFont="1" applyFill="1" applyAlignment="1">
      <alignment horizontal="center" vertical="top" wrapText="1"/>
    </xf>
    <xf numFmtId="0" fontId="18" fillId="18" borderId="0" xfId="0" applyFont="1" applyFill="1" applyAlignment="1">
      <alignment horizontal="right" vertical="top" wrapText="1"/>
    </xf>
    <xf numFmtId="0" fontId="20" fillId="20" borderId="0" xfId="0" applyFont="1" applyFill="1" applyAlignment="1">
      <alignment horizontal="left" vertical="top" wrapText="1"/>
    </xf>
    <xf numFmtId="0" fontId="0" fillId="0" borderId="0" xfId="0"/>
    <xf numFmtId="0" fontId="9" fillId="16" borderId="0" xfId="0" applyFont="1" applyFill="1" applyAlignment="1">
      <alignment horizontal="left" vertical="top" wrapText="1"/>
    </xf>
    <xf numFmtId="0" fontId="15" fillId="21" borderId="0" xfId="0" applyFont="1" applyFill="1" applyAlignment="1">
      <alignment horizontal="center" vertical="top" wrapText="1"/>
    </xf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6" fillId="16" borderId="0" xfId="0" applyFont="1" applyFill="1" applyAlignment="1">
      <alignment horizontal="center" vertical="top" wrapText="1"/>
    </xf>
    <xf numFmtId="0" fontId="1" fillId="21" borderId="0" xfId="0" applyFont="1" applyFill="1" applyAlignment="1">
      <alignment horizontal="left" vertical="top" wrapText="1"/>
    </xf>
    <xf numFmtId="0" fontId="1" fillId="21" borderId="0" xfId="0" applyFont="1" applyFill="1" applyAlignment="1">
      <alignment vertical="top" wrapText="1"/>
    </xf>
    <xf numFmtId="0" fontId="9" fillId="21" borderId="0" xfId="0" applyFont="1" applyFill="1" applyAlignment="1">
      <alignment horizontal="left" vertical="top" wrapText="1"/>
    </xf>
    <xf numFmtId="0" fontId="9" fillId="21" borderId="0" xfId="0" applyFont="1" applyFill="1" applyAlignment="1">
      <alignment horizontal="center" vertical="top" wrapText="1"/>
    </xf>
    <xf numFmtId="0" fontId="9" fillId="21" borderId="0" xfId="0" applyFont="1" applyFill="1" applyAlignment="1">
      <alignment vertical="top" wrapText="1"/>
    </xf>
    <xf numFmtId="0" fontId="1" fillId="21" borderId="1" xfId="0" applyFont="1" applyFill="1" applyBorder="1" applyAlignment="1">
      <alignment horizontal="left" vertical="top" wrapText="1"/>
    </xf>
    <xf numFmtId="0" fontId="1" fillId="21" borderId="1" xfId="0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right" vertical="top" wrapText="1"/>
    </xf>
    <xf numFmtId="0" fontId="10" fillId="10" borderId="2" xfId="0" applyFont="1" applyFill="1" applyBorder="1" applyAlignment="1">
      <alignment horizontal="right" vertical="top" wrapText="1"/>
    </xf>
    <xf numFmtId="0" fontId="9" fillId="21" borderId="0" xfId="0" applyFont="1" applyFill="1" applyAlignment="1">
      <alignment horizontal="right" vertical="top" wrapText="1"/>
    </xf>
    <xf numFmtId="0" fontId="1" fillId="21" borderId="1" xfId="0" applyFont="1" applyFill="1" applyBorder="1" applyAlignment="1">
      <alignment horizontal="center" vertical="top" wrapText="1"/>
    </xf>
    <xf numFmtId="0" fontId="10" fillId="15" borderId="1" xfId="0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right" vertical="top" wrapText="1"/>
    </xf>
    <xf numFmtId="0" fontId="10" fillId="15" borderId="1" xfId="0" applyFont="1" applyFill="1" applyBorder="1" applyAlignment="1">
      <alignment horizontal="center" vertical="top" wrapText="1"/>
    </xf>
    <xf numFmtId="165" fontId="10" fillId="15" borderId="1" xfId="0" applyNumberFormat="1" applyFont="1" applyFill="1" applyBorder="1" applyAlignment="1">
      <alignment horizontal="right" vertical="top" wrapText="1"/>
    </xf>
    <xf numFmtId="4" fontId="10" fillId="15" borderId="1" xfId="0" applyNumberFormat="1" applyFont="1" applyFill="1" applyBorder="1" applyAlignment="1">
      <alignment horizontal="right" vertical="top" wrapText="1"/>
    </xf>
    <xf numFmtId="0" fontId="15" fillId="22" borderId="1" xfId="0" applyFont="1" applyFill="1" applyBorder="1" applyAlignment="1">
      <alignment horizontal="left" vertical="top" wrapText="1"/>
    </xf>
    <xf numFmtId="0" fontId="15" fillId="22" borderId="1" xfId="0" applyFont="1" applyFill="1" applyBorder="1" applyAlignment="1">
      <alignment horizontal="right" vertical="top" wrapText="1"/>
    </xf>
    <xf numFmtId="0" fontId="15" fillId="22" borderId="1" xfId="0" applyFont="1" applyFill="1" applyBorder="1" applyAlignment="1">
      <alignment horizontal="center" vertical="top" wrapText="1"/>
    </xf>
    <xf numFmtId="165" fontId="15" fillId="22" borderId="1" xfId="0" applyNumberFormat="1" applyFont="1" applyFill="1" applyBorder="1" applyAlignment="1">
      <alignment horizontal="right" vertical="top" wrapText="1"/>
    </xf>
    <xf numFmtId="4" fontId="15" fillId="22" borderId="1" xfId="0" applyNumberFormat="1" applyFont="1" applyFill="1" applyBorder="1" applyAlignment="1">
      <alignment horizontal="right" vertical="top" wrapText="1"/>
    </xf>
    <xf numFmtId="0" fontId="15" fillId="21" borderId="0" xfId="0" applyFont="1" applyFill="1" applyAlignment="1">
      <alignment horizontal="right" vertical="top" wrapText="1"/>
    </xf>
    <xf numFmtId="4" fontId="15" fillId="21" borderId="0" xfId="0" applyNumberFormat="1" applyFont="1" applyFill="1" applyAlignment="1">
      <alignment horizontal="right" vertical="top" wrapText="1"/>
    </xf>
    <xf numFmtId="0" fontId="15" fillId="21" borderId="0" xfId="0" applyFont="1" applyFill="1" applyAlignment="1">
      <alignment horizontal="right" vertical="top" wrapText="1"/>
    </xf>
    <xf numFmtId="0" fontId="10" fillId="15" borderId="3" xfId="0" applyFont="1" applyFill="1" applyBorder="1" applyAlignment="1">
      <alignment horizontal="left" vertical="top" wrapText="1"/>
    </xf>
    <xf numFmtId="0" fontId="15" fillId="23" borderId="1" xfId="0" applyFont="1" applyFill="1" applyBorder="1" applyAlignment="1">
      <alignment horizontal="left" vertical="top" wrapText="1"/>
    </xf>
    <xf numFmtId="0" fontId="15" fillId="23" borderId="1" xfId="0" applyFont="1" applyFill="1" applyBorder="1" applyAlignment="1">
      <alignment horizontal="right" vertical="top" wrapText="1"/>
    </xf>
    <xf numFmtId="0" fontId="15" fillId="23" borderId="1" xfId="0" applyFont="1" applyFill="1" applyBorder="1" applyAlignment="1">
      <alignment horizontal="center" vertical="top" wrapText="1"/>
    </xf>
    <xf numFmtId="165" fontId="15" fillId="23" borderId="1" xfId="0" applyNumberFormat="1" applyFont="1" applyFill="1" applyBorder="1" applyAlignment="1">
      <alignment horizontal="right" vertical="top" wrapText="1"/>
    </xf>
    <xf numFmtId="4" fontId="15" fillId="23" borderId="1" xfId="0" applyNumberFormat="1" applyFont="1" applyFill="1" applyBorder="1" applyAlignment="1">
      <alignment horizontal="right" vertical="top" wrapText="1"/>
    </xf>
    <xf numFmtId="0" fontId="15" fillId="21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left" vertical="top" wrapText="1"/>
    </xf>
    <xf numFmtId="4" fontId="0" fillId="0" borderId="0" xfId="0" applyNumberFormat="1"/>
    <xf numFmtId="0" fontId="16" fillId="16" borderId="0" xfId="0" applyFont="1" applyFill="1" applyAlignment="1">
      <alignment vertical="top" wrapText="1"/>
    </xf>
    <xf numFmtId="0" fontId="23" fillId="2" borderId="0" xfId="0" applyFont="1" applyFill="1" applyAlignment="1">
      <alignment horizontal="center" vertical="top" wrapText="1"/>
    </xf>
    <xf numFmtId="0" fontId="25" fillId="16" borderId="0" xfId="0" applyFont="1" applyFill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right" vertical="top" wrapText="1"/>
    </xf>
    <xf numFmtId="4" fontId="7" fillId="9" borderId="1" xfId="0" applyNumberFormat="1" applyFont="1" applyFill="1" applyBorder="1" applyAlignment="1">
      <alignment horizontal="right" vertical="top" wrapText="1"/>
    </xf>
    <xf numFmtId="164" fontId="8" fillId="10" borderId="8" xfId="0" applyNumberFormat="1" applyFont="1" applyFill="1" applyBorder="1" applyAlignment="1">
      <alignment horizontal="right" vertical="top" wrapText="1"/>
    </xf>
    <xf numFmtId="0" fontId="10" fillId="11" borderId="7" xfId="0" applyFont="1" applyFill="1" applyBorder="1" applyAlignment="1">
      <alignment horizontal="left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 wrapText="1"/>
    </xf>
    <xf numFmtId="4" fontId="13" fillId="14" borderId="1" xfId="0" applyNumberFormat="1" applyFont="1" applyFill="1" applyBorder="1" applyAlignment="1">
      <alignment horizontal="right" vertical="center" wrapText="1"/>
    </xf>
    <xf numFmtId="164" fontId="14" fillId="15" borderId="8" xfId="0" applyNumberFormat="1" applyFont="1" applyFill="1" applyBorder="1" applyAlignment="1">
      <alignment horizontal="righ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center" vertical="center" wrapText="1"/>
    </xf>
    <xf numFmtId="4" fontId="13" fillId="14" borderId="10" xfId="0" applyNumberFormat="1" applyFont="1" applyFill="1" applyBorder="1" applyAlignment="1">
      <alignment horizontal="right" vertical="center" wrapText="1"/>
    </xf>
    <xf numFmtId="164" fontId="14" fillId="15" borderId="11" xfId="0" applyNumberFormat="1" applyFont="1" applyFill="1" applyBorder="1" applyAlignment="1">
      <alignment horizontal="right" vertical="center" wrapText="1"/>
    </xf>
    <xf numFmtId="0" fontId="1" fillId="6" borderId="5" xfId="0" applyFont="1" applyFill="1" applyBorder="1" applyAlignment="1">
      <alignment horizontal="right" vertical="top" wrapText="1"/>
    </xf>
    <xf numFmtId="4" fontId="0" fillId="0" borderId="0" xfId="0" applyNumberFormat="1" applyAlignment="1">
      <alignment vertical="center"/>
    </xf>
    <xf numFmtId="4" fontId="12" fillId="13" borderId="1" xfId="0" applyNumberFormat="1" applyFont="1" applyFill="1" applyBorder="1" applyAlignment="1">
      <alignment horizontal="right" vertical="center" wrapText="1"/>
    </xf>
    <xf numFmtId="4" fontId="12" fillId="13" borderId="10" xfId="0" applyNumberFormat="1" applyFont="1" applyFill="1" applyBorder="1" applyAlignment="1">
      <alignment horizontal="right" vertical="center" wrapText="1"/>
    </xf>
    <xf numFmtId="10" fontId="16" fillId="16" borderId="0" xfId="0" applyNumberFormat="1" applyFont="1" applyFill="1" applyAlignment="1">
      <alignment horizontal="center" vertical="top" wrapText="1"/>
    </xf>
    <xf numFmtId="0" fontId="18" fillId="18" borderId="0" xfId="0" applyFont="1" applyFill="1" applyAlignment="1">
      <alignment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left" vertical="top" wrapText="1"/>
    </xf>
    <xf numFmtId="4" fontId="6" fillId="8" borderId="13" xfId="0" applyNumberFormat="1" applyFont="1" applyFill="1" applyBorder="1" applyAlignment="1">
      <alignment horizontal="right" vertical="top" wrapText="1"/>
    </xf>
    <xf numFmtId="4" fontId="5" fillId="7" borderId="13" xfId="0" applyNumberFormat="1" applyFont="1" applyFill="1" applyBorder="1" applyAlignment="1">
      <alignment horizontal="left" vertical="top" wrapText="1"/>
    </xf>
    <xf numFmtId="4" fontId="5" fillId="7" borderId="14" xfId="0" applyNumberFormat="1" applyFont="1" applyFill="1" applyBorder="1" applyAlignment="1">
      <alignment horizontal="left" vertical="top" wrapText="1"/>
    </xf>
    <xf numFmtId="4" fontId="19" fillId="19" borderId="19" xfId="0" applyNumberFormat="1" applyFont="1" applyFill="1" applyBorder="1" applyAlignment="1">
      <alignment vertical="top" wrapText="1"/>
    </xf>
    <xf numFmtId="4" fontId="19" fillId="25" borderId="22" xfId="0" applyNumberFormat="1" applyFont="1" applyFill="1" applyBorder="1" applyAlignment="1">
      <alignment vertical="top" wrapText="1"/>
    </xf>
    <xf numFmtId="4" fontId="19" fillId="19" borderId="25" xfId="0" applyNumberFormat="1" applyFont="1" applyFill="1" applyBorder="1" applyAlignment="1">
      <alignment vertical="top" wrapText="1"/>
    </xf>
    <xf numFmtId="10" fontId="9" fillId="21" borderId="0" xfId="0" applyNumberFormat="1" applyFont="1" applyFill="1" applyAlignment="1">
      <alignment horizontal="center" vertical="top" wrapText="1"/>
    </xf>
    <xf numFmtId="0" fontId="23" fillId="21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 vertical="top" wrapText="1"/>
    </xf>
    <xf numFmtId="0" fontId="0" fillId="0" borderId="0" xfId="0" applyAlignment="1"/>
    <xf numFmtId="0" fontId="24" fillId="21" borderId="0" xfId="0" applyFont="1" applyFill="1" applyAlignment="1">
      <alignment horizontal="center" vertical="top" wrapText="1"/>
    </xf>
    <xf numFmtId="0" fontId="31" fillId="10" borderId="1" xfId="0" applyFont="1" applyFill="1" applyBorder="1" applyAlignment="1">
      <alignment horizontal="righ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4" fontId="31" fillId="0" borderId="28" xfId="0" applyNumberFormat="1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right" vertical="top" wrapText="1"/>
    </xf>
    <xf numFmtId="0" fontId="30" fillId="10" borderId="2" xfId="0" applyFont="1" applyFill="1" applyBorder="1" applyAlignment="1">
      <alignment horizontal="right" vertical="top" wrapText="1"/>
    </xf>
    <xf numFmtId="0" fontId="5" fillId="0" borderId="39" xfId="0" applyFont="1" applyFill="1" applyBorder="1" applyAlignment="1">
      <alignment horizontal="right" vertical="top" wrapText="1"/>
    </xf>
    <xf numFmtId="4" fontId="30" fillId="10" borderId="2" xfId="0" applyNumberFormat="1" applyFont="1" applyFill="1" applyBorder="1" applyAlignment="1">
      <alignment horizontal="right" vertical="top" wrapText="1"/>
    </xf>
    <xf numFmtId="4" fontId="10" fillId="10" borderId="2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right" vertical="center"/>
    </xf>
    <xf numFmtId="4" fontId="9" fillId="24" borderId="34" xfId="0" applyNumberFormat="1" applyFont="1" applyFill="1" applyBorder="1" applyAlignment="1">
      <alignment horizontal="right" vertical="top" wrapText="1"/>
    </xf>
    <xf numFmtId="4" fontId="9" fillId="24" borderId="30" xfId="0" applyNumberFormat="1" applyFont="1" applyFill="1" applyBorder="1" applyAlignment="1">
      <alignment horizontal="right" vertical="top" wrapText="1"/>
    </xf>
    <xf numFmtId="4" fontId="9" fillId="24" borderId="35" xfId="0" applyNumberFormat="1" applyFont="1" applyFill="1" applyBorder="1" applyAlignment="1">
      <alignment horizontal="right" vertical="top" wrapText="1"/>
    </xf>
    <xf numFmtId="10" fontId="9" fillId="21" borderId="31" xfId="0" applyNumberFormat="1" applyFont="1" applyFill="1" applyBorder="1" applyAlignment="1">
      <alignment horizontal="right" vertical="top" wrapText="1"/>
    </xf>
    <xf numFmtId="10" fontId="9" fillId="21" borderId="32" xfId="0" applyNumberFormat="1" applyFont="1" applyFill="1" applyBorder="1" applyAlignment="1">
      <alignment horizontal="right" vertical="top" wrapText="1"/>
    </xf>
    <xf numFmtId="10" fontId="9" fillId="21" borderId="33" xfId="0" applyNumberFormat="1" applyFont="1" applyFill="1" applyBorder="1" applyAlignment="1">
      <alignment horizontal="right" vertical="top" wrapText="1"/>
    </xf>
    <xf numFmtId="10" fontId="9" fillId="21" borderId="34" xfId="0" applyNumberFormat="1" applyFont="1" applyFill="1" applyBorder="1" applyAlignment="1">
      <alignment horizontal="right" vertical="top" wrapText="1"/>
    </xf>
    <xf numFmtId="4" fontId="9" fillId="24" borderId="36" xfId="0" applyNumberFormat="1" applyFont="1" applyFill="1" applyBorder="1" applyAlignment="1">
      <alignment horizontal="right" vertical="top" wrapText="1"/>
    </xf>
    <xf numFmtId="10" fontId="9" fillId="21" borderId="30" xfId="0" applyNumberFormat="1" applyFont="1" applyFill="1" applyBorder="1" applyAlignment="1">
      <alignment horizontal="right" vertical="top" wrapText="1"/>
    </xf>
    <xf numFmtId="10" fontId="9" fillId="21" borderId="35" xfId="0" applyNumberFormat="1" applyFont="1" applyFill="1" applyBorder="1" applyAlignment="1">
      <alignment horizontal="right" vertical="top" wrapText="1"/>
    </xf>
    <xf numFmtId="4" fontId="9" fillId="24" borderId="37" xfId="0" applyNumberFormat="1" applyFont="1" applyFill="1" applyBorder="1" applyAlignment="1">
      <alignment horizontal="right" vertical="top" wrapText="1"/>
    </xf>
    <xf numFmtId="4" fontId="9" fillId="24" borderId="38" xfId="0" applyNumberFormat="1" applyFont="1" applyFill="1" applyBorder="1" applyAlignment="1">
      <alignment horizontal="right" vertical="top" wrapText="1"/>
    </xf>
    <xf numFmtId="0" fontId="23" fillId="21" borderId="0" xfId="0" applyFont="1" applyFill="1" applyAlignment="1">
      <alignment horizontal="center" vertical="center" wrapText="1"/>
    </xf>
    <xf numFmtId="0" fontId="15" fillId="22" borderId="1" xfId="0" applyFont="1" applyFill="1" applyBorder="1" applyAlignment="1">
      <alignment horizontal="left" vertical="center" wrapText="1"/>
    </xf>
    <xf numFmtId="0" fontId="15" fillId="22" borderId="1" xfId="0" applyFont="1" applyFill="1" applyBorder="1" applyAlignment="1">
      <alignment horizontal="center" vertical="center" wrapText="1"/>
    </xf>
    <xf numFmtId="165" fontId="15" fillId="22" borderId="1" xfId="0" applyNumberFormat="1" applyFont="1" applyFill="1" applyBorder="1" applyAlignment="1">
      <alignment horizontal="right" vertical="center" wrapText="1"/>
    </xf>
    <xf numFmtId="4" fontId="15" fillId="22" borderId="1" xfId="0" applyNumberFormat="1" applyFont="1" applyFill="1" applyBorder="1" applyAlignment="1">
      <alignment horizontal="right" vertical="center" wrapText="1"/>
    </xf>
    <xf numFmtId="0" fontId="34" fillId="22" borderId="1" xfId="0" applyFont="1" applyFill="1" applyBorder="1" applyAlignment="1">
      <alignment horizontal="right" vertical="center" wrapText="1"/>
    </xf>
    <xf numFmtId="0" fontId="34" fillId="22" borderId="1" xfId="0" applyFont="1" applyFill="1" applyBorder="1" applyAlignment="1">
      <alignment horizontal="right" vertical="top" wrapText="1"/>
    </xf>
    <xf numFmtId="0" fontId="34" fillId="23" borderId="1" xfId="0" applyFont="1" applyFill="1" applyBorder="1" applyAlignment="1">
      <alignment horizontal="left" vertical="top" wrapText="1"/>
    </xf>
    <xf numFmtId="0" fontId="34" fillId="23" borderId="1" xfId="0" applyFont="1" applyFill="1" applyBorder="1" applyAlignment="1">
      <alignment horizontal="right" vertical="top" wrapText="1"/>
    </xf>
    <xf numFmtId="0" fontId="16" fillId="16" borderId="23" xfId="0" applyFont="1" applyFill="1" applyBorder="1" applyAlignment="1">
      <alignment horizontal="right" vertical="top" wrapText="1"/>
    </xf>
    <xf numFmtId="0" fontId="16" fillId="16" borderId="24" xfId="0" applyFont="1" applyFill="1" applyBorder="1" applyAlignment="1">
      <alignment horizontal="right" vertical="top" wrapText="1"/>
    </xf>
    <xf numFmtId="0" fontId="35" fillId="16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center" vertical="top" wrapText="1"/>
    </xf>
    <xf numFmtId="0" fontId="21" fillId="18" borderId="0" xfId="1" applyFill="1" applyAlignment="1">
      <alignment horizontal="left" vertical="top" wrapText="1"/>
    </xf>
    <xf numFmtId="0" fontId="18" fillId="18" borderId="0" xfId="0" applyFont="1" applyFill="1" applyAlignment="1">
      <alignment horizontal="left" vertical="top" wrapText="1"/>
    </xf>
    <xf numFmtId="0" fontId="26" fillId="3" borderId="0" xfId="0" applyFont="1" applyFill="1" applyAlignment="1">
      <alignment horizontal="center" wrapText="1"/>
    </xf>
    <xf numFmtId="0" fontId="27" fillId="0" borderId="0" xfId="0" applyFont="1"/>
    <xf numFmtId="0" fontId="9" fillId="18" borderId="0" xfId="0" applyFont="1" applyFill="1" applyAlignment="1">
      <alignment horizontal="left" vertical="top" wrapText="1"/>
    </xf>
    <xf numFmtId="0" fontId="16" fillId="16" borderId="17" xfId="0" applyFont="1" applyFill="1" applyBorder="1" applyAlignment="1">
      <alignment horizontal="right" vertical="top" wrapText="1"/>
    </xf>
    <xf numFmtId="0" fontId="16" fillId="16" borderId="18" xfId="0" applyFont="1" applyFill="1" applyBorder="1" applyAlignment="1">
      <alignment horizontal="right" vertical="top" wrapText="1"/>
    </xf>
    <xf numFmtId="0" fontId="16" fillId="25" borderId="20" xfId="0" applyFont="1" applyFill="1" applyBorder="1" applyAlignment="1">
      <alignment horizontal="right" vertical="top" wrapText="1"/>
    </xf>
    <xf numFmtId="0" fontId="16" fillId="25" borderId="21" xfId="0" applyFont="1" applyFill="1" applyBorder="1" applyAlignment="1">
      <alignment horizontal="right" vertical="top" wrapText="1"/>
    </xf>
    <xf numFmtId="0" fontId="29" fillId="16" borderId="0" xfId="0" applyFont="1" applyFill="1" applyAlignment="1">
      <alignment horizontal="center" vertical="top" wrapText="1"/>
    </xf>
    <xf numFmtId="0" fontId="23" fillId="21" borderId="0" xfId="0" applyFont="1" applyFill="1" applyAlignment="1">
      <alignment horizontal="center" vertical="top" wrapText="1"/>
    </xf>
    <xf numFmtId="0" fontId="36" fillId="21" borderId="0" xfId="0" applyFont="1" applyFill="1" applyAlignment="1">
      <alignment horizontal="left" vertical="top" wrapText="1"/>
    </xf>
    <xf numFmtId="0" fontId="15" fillId="21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9" fillId="21" borderId="0" xfId="0" applyFont="1" applyFill="1" applyAlignment="1">
      <alignment horizontal="right" vertical="top" wrapText="1"/>
    </xf>
    <xf numFmtId="0" fontId="28" fillId="21" borderId="26" xfId="0" applyFont="1" applyFill="1" applyBorder="1" applyAlignment="1">
      <alignment horizontal="center" wrapText="1"/>
    </xf>
    <xf numFmtId="0" fontId="9" fillId="21" borderId="0" xfId="0" applyFont="1" applyFill="1" applyBorder="1" applyAlignment="1">
      <alignment horizontal="right" vertical="top" wrapText="1"/>
    </xf>
    <xf numFmtId="0" fontId="15" fillId="21" borderId="0" xfId="0" applyFont="1" applyFill="1" applyAlignment="1">
      <alignment horizontal="center" vertical="top" wrapText="1"/>
    </xf>
    <xf numFmtId="0" fontId="0" fillId="0" borderId="0" xfId="0"/>
    <xf numFmtId="0" fontId="9" fillId="21" borderId="0" xfId="0" applyFont="1" applyFill="1" applyAlignment="1">
      <alignment horizontal="left" vertical="top" wrapText="1"/>
    </xf>
    <xf numFmtId="0" fontId="21" fillId="21" borderId="0" xfId="1" applyFill="1" applyAlignment="1">
      <alignment horizontal="left" vertical="top" wrapText="1"/>
    </xf>
    <xf numFmtId="0" fontId="15" fillId="22" borderId="1" xfId="0" applyFont="1" applyFill="1" applyBorder="1" applyAlignment="1">
      <alignment horizontal="left" vertical="top" wrapText="1"/>
    </xf>
    <xf numFmtId="0" fontId="15" fillId="21" borderId="0" xfId="0" applyFont="1" applyFill="1" applyAlignment="1">
      <alignment horizontal="right" vertical="top" wrapText="1"/>
    </xf>
    <xf numFmtId="0" fontId="1" fillId="21" borderId="1" xfId="0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left" vertical="top" wrapText="1"/>
    </xf>
    <xf numFmtId="0" fontId="15" fillId="23" borderId="1" xfId="0" applyFont="1" applyFill="1" applyBorder="1" applyAlignment="1">
      <alignment horizontal="left" vertical="top" wrapText="1"/>
    </xf>
    <xf numFmtId="0" fontId="16" fillId="16" borderId="40" xfId="0" applyFont="1" applyFill="1" applyBorder="1" applyAlignment="1">
      <alignment horizontal="right" vertical="top" wrapText="1"/>
    </xf>
    <xf numFmtId="0" fontId="16" fillId="16" borderId="16" xfId="0" applyFont="1" applyFill="1" applyBorder="1" applyAlignment="1">
      <alignment horizontal="right" vertical="top" wrapText="1"/>
    </xf>
    <xf numFmtId="0" fontId="16" fillId="16" borderId="41" xfId="0" applyFont="1" applyFill="1" applyBorder="1" applyAlignment="1">
      <alignment horizontal="right" vertical="top" wrapText="1"/>
    </xf>
    <xf numFmtId="0" fontId="16" fillId="25" borderId="42" xfId="0" applyFont="1" applyFill="1" applyBorder="1" applyAlignment="1">
      <alignment horizontal="right" vertical="top" wrapText="1"/>
    </xf>
    <xf numFmtId="0" fontId="16" fillId="25" borderId="0" xfId="0" applyFont="1" applyFill="1" applyBorder="1" applyAlignment="1">
      <alignment horizontal="right" vertical="top" wrapText="1"/>
    </xf>
    <xf numFmtId="0" fontId="16" fillId="25" borderId="43" xfId="0" applyFont="1" applyFill="1" applyBorder="1" applyAlignment="1">
      <alignment horizontal="right" vertical="top" wrapText="1"/>
    </xf>
    <xf numFmtId="0" fontId="16" fillId="16" borderId="44" xfId="0" applyFont="1" applyFill="1" applyBorder="1" applyAlignment="1">
      <alignment horizontal="right" vertical="top" wrapText="1"/>
    </xf>
    <xf numFmtId="0" fontId="16" fillId="16" borderId="45" xfId="0" applyFont="1" applyFill="1" applyBorder="1" applyAlignment="1">
      <alignment horizontal="right" vertical="top" wrapText="1"/>
    </xf>
    <xf numFmtId="0" fontId="16" fillId="16" borderId="46" xfId="0" applyFont="1" applyFill="1" applyBorder="1" applyAlignment="1">
      <alignment horizontal="right" vertical="top" wrapText="1"/>
    </xf>
    <xf numFmtId="4" fontId="19" fillId="19" borderId="47" xfId="0" applyNumberFormat="1" applyFont="1" applyFill="1" applyBorder="1" applyAlignment="1">
      <alignment horizontal="right" vertical="top" wrapText="1"/>
    </xf>
    <xf numFmtId="4" fontId="19" fillId="19" borderId="48" xfId="0" applyNumberFormat="1" applyFont="1" applyFill="1" applyBorder="1" applyAlignment="1">
      <alignment horizontal="right" vertical="top" wrapText="1"/>
    </xf>
    <xf numFmtId="4" fontId="19" fillId="25" borderId="49" xfId="0" applyNumberFormat="1" applyFont="1" applyFill="1" applyBorder="1" applyAlignment="1">
      <alignment horizontal="right" vertical="top" wrapText="1"/>
    </xf>
    <xf numFmtId="4" fontId="19" fillId="25" borderId="50" xfId="0" applyNumberFormat="1" applyFont="1" applyFill="1" applyBorder="1" applyAlignment="1">
      <alignment horizontal="right" vertical="top" wrapText="1"/>
    </xf>
    <xf numFmtId="4" fontId="19" fillId="19" borderId="51" xfId="0" applyNumberFormat="1" applyFont="1" applyFill="1" applyBorder="1" applyAlignment="1">
      <alignment horizontal="right" vertical="top" wrapText="1"/>
    </xf>
    <xf numFmtId="4" fontId="19" fillId="19" borderId="52" xfId="0" applyNumberFormat="1" applyFont="1" applyFill="1" applyBorder="1" applyAlignment="1">
      <alignment horizontal="right" vertical="top" wrapText="1"/>
    </xf>
    <xf numFmtId="0" fontId="15" fillId="22" borderId="1" xfId="0" applyFont="1" applyFill="1" applyBorder="1" applyAlignment="1">
      <alignment horizontal="left" vertical="center" wrapText="1"/>
    </xf>
    <xf numFmtId="0" fontId="32" fillId="21" borderId="0" xfId="0" applyFont="1" applyFill="1" applyAlignment="1">
      <alignment horizontal="center" wrapText="1"/>
    </xf>
    <xf numFmtId="0" fontId="33" fillId="0" borderId="0" xfId="0" applyFont="1"/>
    <xf numFmtId="0" fontId="23" fillId="21" borderId="0" xfId="0" applyFont="1" applyFill="1" applyAlignment="1">
      <alignment horizontal="left" vertical="top" wrapText="1"/>
    </xf>
    <xf numFmtId="0" fontId="24" fillId="21" borderId="0" xfId="0" applyFont="1" applyFill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0</xdr:row>
      <xdr:rowOff>81844</xdr:rowOff>
    </xdr:from>
    <xdr:to>
      <xdr:col>1</xdr:col>
      <xdr:colOff>457201</xdr:colOff>
      <xdr:row>4</xdr:row>
      <xdr:rowOff>83820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67" r="32000"/>
        <a:stretch/>
      </xdr:blipFill>
      <xdr:spPr>
        <a:xfrm>
          <a:off x="7621" y="81844"/>
          <a:ext cx="1036320" cy="8630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38100</xdr:rowOff>
    </xdr:from>
    <xdr:to>
      <xdr:col>3</xdr:col>
      <xdr:colOff>975359</xdr:colOff>
      <xdr:row>34</xdr:row>
      <xdr:rowOff>97784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334500"/>
          <a:ext cx="2987039" cy="585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 Civil Lamide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A. Viana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Resp. Técnico - Prefeitura Municipal de Jacareacanga - PMJ</a:t>
          </a:r>
          <a:endParaRPr lang="pt-BR" sz="9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pmjengenharia2124@gmail.com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>
            <a:lnSpc>
              <a:spcPts val="1100"/>
            </a:lnSpc>
          </a:pP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7620</xdr:colOff>
      <xdr:row>2</xdr:row>
      <xdr:rowOff>205740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33" r="27907"/>
        <a:stretch/>
      </xdr:blipFill>
      <xdr:spPr>
        <a:xfrm>
          <a:off x="0" y="38100"/>
          <a:ext cx="594360" cy="8458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152400</xdr:rowOff>
    </xdr:from>
    <xdr:to>
      <xdr:col>1</xdr:col>
      <xdr:colOff>2400299</xdr:colOff>
      <xdr:row>19</xdr:row>
      <xdr:rowOff>6344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991100"/>
          <a:ext cx="2987039" cy="585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 Civil Lamide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A. Viana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Resp. Técnico - Prefeitura Municipal de Jacareacanga - PMJ</a:t>
          </a:r>
          <a:endParaRPr lang="pt-BR" sz="9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pmjengenharia2124@gmail.com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>
            <a:lnSpc>
              <a:spcPts val="1100"/>
            </a:lnSpc>
          </a:pP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99060</xdr:rowOff>
    </xdr:from>
    <xdr:to>
      <xdr:col>3</xdr:col>
      <xdr:colOff>761999</xdr:colOff>
      <xdr:row>149</xdr:row>
      <xdr:rowOff>143504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42489120"/>
          <a:ext cx="2987039" cy="585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Engº Civil Lamid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de A. Viana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Resp. Técnico - Prefeitura Municipal de Jacareacanga - PMJ</a:t>
          </a:r>
          <a:endParaRPr lang="pt-BR" sz="9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pmjengenharia2124@gmail.com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>
            <a:lnSpc>
              <a:spcPts val="1100"/>
            </a:lnSpc>
          </a:pPr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33" r="27907"/>
        <a:stretch/>
      </xdr:blipFill>
      <xdr:spPr>
        <a:xfrm>
          <a:off x="0" y="0"/>
          <a:ext cx="104394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5"/>
  <sheetViews>
    <sheetView tabSelected="1" showOutlineSymbols="0" showWhiteSpace="0" view="pageBreakPreview" topLeftCell="A7" zoomScale="90" zoomScaleNormal="90" zoomScaleSheetLayoutView="90" workbookViewId="0">
      <selection activeCell="I43" sqref="I43"/>
    </sheetView>
  </sheetViews>
  <sheetFormatPr defaultRowHeight="14.25" x14ac:dyDescent="0.2"/>
  <cols>
    <col min="1" max="1" width="7.75" customWidth="1"/>
    <col min="2" max="2" width="10" bestFit="1" customWidth="1"/>
    <col min="3" max="3" width="7.75" style="45" customWidth="1"/>
    <col min="4" max="4" width="50.75" customWidth="1"/>
    <col min="5" max="5" width="8" bestFit="1" customWidth="1"/>
    <col min="6" max="6" width="7.75" customWidth="1"/>
    <col min="7" max="8" width="9.75" customWidth="1"/>
    <col min="9" max="9" width="10.75" customWidth="1"/>
    <col min="10" max="10" width="9.75" customWidth="1"/>
  </cols>
  <sheetData>
    <row r="1" spans="1:10" ht="15" customHeight="1" x14ac:dyDescent="0.2">
      <c r="A1" s="1"/>
      <c r="B1" s="1"/>
      <c r="C1" s="10"/>
      <c r="D1" s="46" t="s">
        <v>0</v>
      </c>
      <c r="E1" s="129" t="s">
        <v>1</v>
      </c>
      <c r="F1" s="129"/>
      <c r="G1" s="49" t="s">
        <v>2</v>
      </c>
      <c r="H1" s="129" t="s">
        <v>3</v>
      </c>
      <c r="I1" s="129"/>
      <c r="J1" s="129"/>
    </row>
    <row r="2" spans="1:10" ht="30" customHeight="1" x14ac:dyDescent="0.2">
      <c r="A2" s="2"/>
      <c r="B2" s="2"/>
      <c r="C2" s="11"/>
      <c r="D2" s="2" t="s">
        <v>4</v>
      </c>
      <c r="E2" s="139" t="s">
        <v>232</v>
      </c>
      <c r="F2" s="139"/>
      <c r="G2" s="77">
        <v>0.35</v>
      </c>
      <c r="H2" s="128" t="s">
        <v>5</v>
      </c>
      <c r="I2" s="128"/>
      <c r="J2" s="128"/>
    </row>
    <row r="3" spans="1:10" ht="10.9" customHeight="1" x14ac:dyDescent="0.2">
      <c r="A3" s="2"/>
      <c r="B3" s="2"/>
      <c r="C3" s="11"/>
      <c r="D3" s="50" t="s">
        <v>88</v>
      </c>
      <c r="E3" s="2"/>
      <c r="F3" s="2"/>
      <c r="G3" s="2"/>
      <c r="H3" s="2"/>
      <c r="I3" s="2"/>
      <c r="J3" s="2"/>
    </row>
    <row r="4" spans="1:10" ht="12" customHeight="1" x14ac:dyDescent="0.2">
      <c r="A4" s="2"/>
      <c r="B4" s="2"/>
      <c r="C4" s="11"/>
      <c r="D4" s="7" t="s">
        <v>89</v>
      </c>
      <c r="E4" s="2"/>
      <c r="F4" s="2"/>
      <c r="G4" s="2"/>
      <c r="H4" s="2"/>
      <c r="I4" s="2"/>
      <c r="J4" s="2"/>
    </row>
    <row r="5" spans="1:10" ht="18" customHeight="1" thickBot="1" x14ac:dyDescent="0.35">
      <c r="A5" s="132" t="s">
        <v>6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30" customHeight="1" thickTop="1" x14ac:dyDescent="0.2">
      <c r="A6" s="51" t="s">
        <v>7</v>
      </c>
      <c r="B6" s="52" t="s">
        <v>8</v>
      </c>
      <c r="C6" s="53" t="s">
        <v>9</v>
      </c>
      <c r="D6" s="54" t="s">
        <v>10</v>
      </c>
      <c r="E6" s="55" t="s">
        <v>11</v>
      </c>
      <c r="F6" s="52" t="s">
        <v>12</v>
      </c>
      <c r="G6" s="52" t="s">
        <v>13</v>
      </c>
      <c r="H6" s="52" t="s">
        <v>14</v>
      </c>
      <c r="I6" s="73" t="s">
        <v>233</v>
      </c>
      <c r="J6" s="56" t="s">
        <v>16</v>
      </c>
    </row>
    <row r="7" spans="1:10" ht="19.149999999999999" customHeight="1" x14ac:dyDescent="0.2">
      <c r="A7" s="79" t="s">
        <v>17</v>
      </c>
      <c r="B7" s="80"/>
      <c r="C7" s="81"/>
      <c r="D7" s="82" t="s">
        <v>18</v>
      </c>
      <c r="E7" s="80"/>
      <c r="F7" s="83"/>
      <c r="G7" s="84"/>
      <c r="H7" s="85"/>
      <c r="I7" s="57">
        <f>I8</f>
        <v>4397.82</v>
      </c>
      <c r="J7" s="58">
        <v>1.5267477742333816E-2</v>
      </c>
    </row>
    <row r="8" spans="1:10" s="44" customFormat="1" ht="24" customHeight="1" x14ac:dyDescent="0.2">
      <c r="A8" s="59" t="s">
        <v>19</v>
      </c>
      <c r="B8" s="60" t="s">
        <v>20</v>
      </c>
      <c r="C8" s="61" t="s">
        <v>21</v>
      </c>
      <c r="D8" s="62" t="s">
        <v>22</v>
      </c>
      <c r="E8" s="63" t="s">
        <v>23</v>
      </c>
      <c r="F8" s="75">
        <v>6.4</v>
      </c>
      <c r="G8" s="64">
        <v>509.01</v>
      </c>
      <c r="H8" s="64">
        <f>ROUND(((G8*$G$2)+G8),2)</f>
        <v>687.16</v>
      </c>
      <c r="I8" s="64">
        <f>ROUND((F8*H8),2)</f>
        <v>4397.82</v>
      </c>
      <c r="J8" s="65">
        <v>1.5267477742333816E-2</v>
      </c>
    </row>
    <row r="9" spans="1:10" s="9" customFormat="1" ht="19.149999999999999" customHeight="1" x14ac:dyDescent="0.2">
      <c r="A9" s="79" t="s">
        <v>24</v>
      </c>
      <c r="B9" s="80"/>
      <c r="C9" s="81"/>
      <c r="D9" s="82" t="s">
        <v>25</v>
      </c>
      <c r="E9" s="80"/>
      <c r="F9" s="83"/>
      <c r="G9" s="84"/>
      <c r="H9" s="85"/>
      <c r="I9" s="57">
        <f>SUM(I10:I11)</f>
        <v>87185.89</v>
      </c>
      <c r="J9" s="58">
        <v>0.26878798807771548</v>
      </c>
    </row>
    <row r="10" spans="1:10" s="44" customFormat="1" ht="24" customHeight="1" x14ac:dyDescent="0.2">
      <c r="A10" s="59" t="s">
        <v>26</v>
      </c>
      <c r="B10" s="60" t="s">
        <v>27</v>
      </c>
      <c r="C10" s="61" t="s">
        <v>21</v>
      </c>
      <c r="D10" s="62" t="s">
        <v>28</v>
      </c>
      <c r="E10" s="63" t="s">
        <v>23</v>
      </c>
      <c r="F10" s="75">
        <f>70.9+49</f>
        <v>119.9</v>
      </c>
      <c r="G10" s="64">
        <v>71.569999999999993</v>
      </c>
      <c r="H10" s="64">
        <f t="shared" ref="H10:H11" si="0">ROUND(((G10*$G$2)+G10),2)</f>
        <v>96.62</v>
      </c>
      <c r="I10" s="64">
        <f t="shared" ref="I10:I11" si="1">ROUND((F10*H10),2)</f>
        <v>11584.74</v>
      </c>
      <c r="J10" s="65">
        <v>2.3781299133314115E-2</v>
      </c>
    </row>
    <row r="11" spans="1:10" s="44" customFormat="1" ht="24" customHeight="1" x14ac:dyDescent="0.2">
      <c r="A11" s="59" t="s">
        <v>26</v>
      </c>
      <c r="B11" s="60" t="s">
        <v>29</v>
      </c>
      <c r="C11" s="61" t="s">
        <v>21</v>
      </c>
      <c r="D11" s="62" t="s">
        <v>30</v>
      </c>
      <c r="E11" s="63" t="s">
        <v>23</v>
      </c>
      <c r="F11" s="75">
        <f>351.2+25</f>
        <v>376.2</v>
      </c>
      <c r="G11" s="64">
        <v>148.86000000000001</v>
      </c>
      <c r="H11" s="64">
        <f t="shared" si="0"/>
        <v>200.96</v>
      </c>
      <c r="I11" s="64">
        <f t="shared" si="1"/>
        <v>75601.149999999994</v>
      </c>
      <c r="J11" s="65">
        <v>0.24500668894440136</v>
      </c>
    </row>
    <row r="12" spans="1:10" s="9" customFormat="1" ht="19.149999999999999" customHeight="1" x14ac:dyDescent="0.2">
      <c r="A12" s="79" t="s">
        <v>31</v>
      </c>
      <c r="B12" s="80"/>
      <c r="C12" s="81"/>
      <c r="D12" s="82" t="s">
        <v>32</v>
      </c>
      <c r="E12" s="80"/>
      <c r="F12" s="83"/>
      <c r="G12" s="84"/>
      <c r="H12" s="85"/>
      <c r="I12" s="57">
        <f>SUM(I13:I14)</f>
        <v>1541.82</v>
      </c>
      <c r="J12" s="58">
        <v>5.3515881358012175E-3</v>
      </c>
    </row>
    <row r="13" spans="1:10" s="44" customFormat="1" ht="25.15" customHeight="1" x14ac:dyDescent="0.2">
      <c r="A13" s="59" t="s">
        <v>33</v>
      </c>
      <c r="B13" s="60" t="s">
        <v>34</v>
      </c>
      <c r="C13" s="61" t="s">
        <v>35</v>
      </c>
      <c r="D13" s="62" t="s">
        <v>36</v>
      </c>
      <c r="E13" s="63" t="s">
        <v>37</v>
      </c>
      <c r="F13" s="75">
        <v>2</v>
      </c>
      <c r="G13" s="64">
        <v>300.70999999999998</v>
      </c>
      <c r="H13" s="64">
        <f t="shared" ref="H13:H14" si="2">ROUND(((G13*$G$2)+G13),2)</f>
        <v>405.96</v>
      </c>
      <c r="I13" s="64">
        <f t="shared" ref="I13:I14" si="3">ROUND((F13*H13),2)</f>
        <v>811.92</v>
      </c>
      <c r="J13" s="65">
        <v>2.8186290238034705E-3</v>
      </c>
    </row>
    <row r="14" spans="1:10" s="44" customFormat="1" ht="25.15" customHeight="1" x14ac:dyDescent="0.2">
      <c r="A14" s="59" t="s">
        <v>33</v>
      </c>
      <c r="B14" s="60" t="s">
        <v>38</v>
      </c>
      <c r="C14" s="61" t="s">
        <v>21</v>
      </c>
      <c r="D14" s="62" t="s">
        <v>39</v>
      </c>
      <c r="E14" s="63" t="s">
        <v>40</v>
      </c>
      <c r="F14" s="75">
        <v>30</v>
      </c>
      <c r="G14" s="64">
        <v>18.02</v>
      </c>
      <c r="H14" s="64">
        <f t="shared" si="2"/>
        <v>24.33</v>
      </c>
      <c r="I14" s="64">
        <f t="shared" si="3"/>
        <v>729.9</v>
      </c>
      <c r="J14" s="65">
        <v>2.532959111997747E-3</v>
      </c>
    </row>
    <row r="15" spans="1:10" s="9" customFormat="1" ht="19.149999999999999" customHeight="1" x14ac:dyDescent="0.2">
      <c r="A15" s="79" t="s">
        <v>41</v>
      </c>
      <c r="B15" s="80"/>
      <c r="C15" s="81"/>
      <c r="D15" s="82" t="s">
        <v>42</v>
      </c>
      <c r="E15" s="80"/>
      <c r="F15" s="83"/>
      <c r="G15" s="84"/>
      <c r="H15" s="85"/>
      <c r="I15" s="57">
        <f>SUM(I16:I17)</f>
        <v>267.60000000000002</v>
      </c>
      <c r="J15" s="58">
        <v>9.286795719479357E-4</v>
      </c>
    </row>
    <row r="16" spans="1:10" s="44" customFormat="1" ht="24" customHeight="1" x14ac:dyDescent="0.2">
      <c r="A16" s="59" t="s">
        <v>43</v>
      </c>
      <c r="B16" s="60" t="s">
        <v>44</v>
      </c>
      <c r="C16" s="61" t="s">
        <v>21</v>
      </c>
      <c r="D16" s="62" t="s">
        <v>45</v>
      </c>
      <c r="E16" s="63" t="s">
        <v>37</v>
      </c>
      <c r="F16" s="75">
        <v>4</v>
      </c>
      <c r="G16" s="64">
        <v>19.82</v>
      </c>
      <c r="H16" s="64">
        <f t="shared" ref="H16:H17" si="4">ROUND(((G16*$G$2)+G16),2)</f>
        <v>26.76</v>
      </c>
      <c r="I16" s="64">
        <f t="shared" ref="I16:I17" si="5">ROUND((F16*H16),2)</f>
        <v>107.04</v>
      </c>
      <c r="J16" s="65">
        <v>3.7147182877917426E-4</v>
      </c>
    </row>
    <row r="17" spans="1:10" s="44" customFormat="1" ht="24" customHeight="1" x14ac:dyDescent="0.2">
      <c r="A17" s="59" t="s">
        <v>46</v>
      </c>
      <c r="B17" s="60" t="s">
        <v>47</v>
      </c>
      <c r="C17" s="61" t="s">
        <v>21</v>
      </c>
      <c r="D17" s="62" t="s">
        <v>48</v>
      </c>
      <c r="E17" s="63" t="s">
        <v>37</v>
      </c>
      <c r="F17" s="75">
        <v>6</v>
      </c>
      <c r="G17" s="64">
        <v>19.82</v>
      </c>
      <c r="H17" s="64">
        <f t="shared" si="4"/>
        <v>26.76</v>
      </c>
      <c r="I17" s="64">
        <f t="shared" si="5"/>
        <v>160.56</v>
      </c>
      <c r="J17" s="65">
        <v>5.5720774316876144E-4</v>
      </c>
    </row>
    <row r="18" spans="1:10" s="9" customFormat="1" ht="19.149999999999999" customHeight="1" x14ac:dyDescent="0.2">
      <c r="A18" s="79" t="s">
        <v>49</v>
      </c>
      <c r="B18" s="80"/>
      <c r="C18" s="81"/>
      <c r="D18" s="82" t="s">
        <v>50</v>
      </c>
      <c r="E18" s="80"/>
      <c r="F18" s="83"/>
      <c r="G18" s="84"/>
      <c r="H18" s="85"/>
      <c r="I18" s="57">
        <f>I19</f>
        <v>45286.09</v>
      </c>
      <c r="J18" s="58">
        <v>0.15719971095569349</v>
      </c>
    </row>
    <row r="19" spans="1:10" s="44" customFormat="1" ht="24" customHeight="1" x14ac:dyDescent="0.2">
      <c r="A19" s="59" t="s">
        <v>51</v>
      </c>
      <c r="B19" s="60" t="s">
        <v>52</v>
      </c>
      <c r="C19" s="61" t="s">
        <v>21</v>
      </c>
      <c r="D19" s="62" t="s">
        <v>53</v>
      </c>
      <c r="E19" s="63" t="s">
        <v>23</v>
      </c>
      <c r="F19" s="75">
        <v>321.52</v>
      </c>
      <c r="G19" s="64">
        <v>104.33</v>
      </c>
      <c r="H19" s="64">
        <f>ROUND(((G19*$G$2)+G19),2)</f>
        <v>140.85</v>
      </c>
      <c r="I19" s="64">
        <f>ROUND((F19*H19),2)</f>
        <v>45286.09</v>
      </c>
      <c r="J19" s="65">
        <v>0.15719971095569349</v>
      </c>
    </row>
    <row r="20" spans="1:10" s="9" customFormat="1" ht="19.149999999999999" customHeight="1" x14ac:dyDescent="0.2">
      <c r="A20" s="79" t="s">
        <v>54</v>
      </c>
      <c r="B20" s="80"/>
      <c r="C20" s="81"/>
      <c r="D20" s="82" t="s">
        <v>55</v>
      </c>
      <c r="E20" s="80"/>
      <c r="F20" s="83"/>
      <c r="G20" s="84"/>
      <c r="H20" s="85"/>
      <c r="I20" s="57">
        <f>I21</f>
        <v>98804.92</v>
      </c>
      <c r="J20" s="58">
        <v>0.34298638547095228</v>
      </c>
    </row>
    <row r="21" spans="1:10" s="44" customFormat="1" ht="38.25" x14ac:dyDescent="0.2">
      <c r="A21" s="59" t="s">
        <v>56</v>
      </c>
      <c r="B21" s="60" t="s">
        <v>57</v>
      </c>
      <c r="C21" s="61" t="s">
        <v>21</v>
      </c>
      <c r="D21" s="62" t="s">
        <v>58</v>
      </c>
      <c r="E21" s="63" t="s">
        <v>23</v>
      </c>
      <c r="F21" s="75">
        <v>1156.56</v>
      </c>
      <c r="G21" s="64">
        <v>63.28</v>
      </c>
      <c r="H21" s="64">
        <f>ROUND(((G21*$G$2)+G21),2)</f>
        <v>85.43</v>
      </c>
      <c r="I21" s="64">
        <f>ROUND((F21*H21),2)</f>
        <v>98804.92</v>
      </c>
      <c r="J21" s="65">
        <v>0.34298638547095228</v>
      </c>
    </row>
    <row r="22" spans="1:10" s="9" customFormat="1" ht="19.149999999999999" customHeight="1" x14ac:dyDescent="0.2">
      <c r="A22" s="79" t="s">
        <v>59</v>
      </c>
      <c r="B22" s="80"/>
      <c r="C22" s="81"/>
      <c r="D22" s="82" t="s">
        <v>60</v>
      </c>
      <c r="E22" s="80"/>
      <c r="F22" s="83"/>
      <c r="G22" s="84"/>
      <c r="H22" s="85"/>
      <c r="I22" s="57">
        <f>SUM(I23:I24)</f>
        <v>37683.440000000002</v>
      </c>
      <c r="J22" s="58">
        <v>0.13081875794298628</v>
      </c>
    </row>
    <row r="23" spans="1:10" s="44" customFormat="1" ht="24" customHeight="1" x14ac:dyDescent="0.2">
      <c r="A23" s="59" t="s">
        <v>61</v>
      </c>
      <c r="B23" s="60" t="s">
        <v>62</v>
      </c>
      <c r="C23" s="61" t="s">
        <v>21</v>
      </c>
      <c r="D23" s="62" t="s">
        <v>63</v>
      </c>
      <c r="E23" s="63" t="s">
        <v>23</v>
      </c>
      <c r="F23" s="75">
        <v>58.14</v>
      </c>
      <c r="G23" s="64">
        <v>186.45</v>
      </c>
      <c r="H23" s="64">
        <f t="shared" ref="H23:H24" si="6">ROUND(((G23*$G$2)+G23),2)</f>
        <v>251.71</v>
      </c>
      <c r="I23" s="64">
        <f t="shared" ref="I23:I24" si="7">ROUND((F23*H23),2)</f>
        <v>14634.42</v>
      </c>
      <c r="J23" s="65">
        <v>5.0803278988754468E-2</v>
      </c>
    </row>
    <row r="24" spans="1:10" s="44" customFormat="1" ht="24" customHeight="1" x14ac:dyDescent="0.2">
      <c r="A24" s="59" t="s">
        <v>61</v>
      </c>
      <c r="B24" s="60" t="s">
        <v>64</v>
      </c>
      <c r="C24" s="61" t="s">
        <v>65</v>
      </c>
      <c r="D24" s="62" t="s">
        <v>66</v>
      </c>
      <c r="E24" s="63" t="s">
        <v>23</v>
      </c>
      <c r="F24" s="75">
        <v>58.14</v>
      </c>
      <c r="G24" s="64">
        <v>293.66000000000003</v>
      </c>
      <c r="H24" s="64">
        <f t="shared" si="6"/>
        <v>396.44</v>
      </c>
      <c r="I24" s="64">
        <f t="shared" si="7"/>
        <v>23049.02</v>
      </c>
      <c r="J24" s="65">
        <v>8.001547895423182E-2</v>
      </c>
    </row>
    <row r="25" spans="1:10" s="9" customFormat="1" ht="19.149999999999999" customHeight="1" x14ac:dyDescent="0.2">
      <c r="A25" s="79" t="s">
        <v>67</v>
      </c>
      <c r="B25" s="80"/>
      <c r="C25" s="81"/>
      <c r="D25" s="82" t="s">
        <v>68</v>
      </c>
      <c r="E25" s="80"/>
      <c r="F25" s="83"/>
      <c r="G25" s="84"/>
      <c r="H25" s="85"/>
      <c r="I25" s="57">
        <f>I26</f>
        <v>17590.43</v>
      </c>
      <c r="J25" s="58">
        <v>6.1063746209754396E-2</v>
      </c>
    </row>
    <row r="26" spans="1:10" s="44" customFormat="1" ht="24" customHeight="1" x14ac:dyDescent="0.2">
      <c r="A26" s="59" t="s">
        <v>69</v>
      </c>
      <c r="B26" s="60" t="s">
        <v>70</v>
      </c>
      <c r="C26" s="61" t="s">
        <v>65</v>
      </c>
      <c r="D26" s="62" t="s">
        <v>71</v>
      </c>
      <c r="E26" s="63" t="s">
        <v>23</v>
      </c>
      <c r="F26" s="75">
        <v>65.83</v>
      </c>
      <c r="G26" s="64">
        <v>197.93</v>
      </c>
      <c r="H26" s="64">
        <f>ROUND(((G26*$G$2)+G26),2)</f>
        <v>267.20999999999998</v>
      </c>
      <c r="I26" s="64">
        <f>ROUND((F26*H26),2)</f>
        <v>17590.43</v>
      </c>
      <c r="J26" s="65">
        <v>6.1063746209754396E-2</v>
      </c>
    </row>
    <row r="27" spans="1:10" s="9" customFormat="1" ht="19.149999999999999" customHeight="1" x14ac:dyDescent="0.2">
      <c r="A27" s="79" t="s">
        <v>72</v>
      </c>
      <c r="B27" s="80"/>
      <c r="C27" s="81"/>
      <c r="D27" s="82" t="s">
        <v>73</v>
      </c>
      <c r="E27" s="80"/>
      <c r="F27" s="83"/>
      <c r="G27" s="84"/>
      <c r="H27" s="85"/>
      <c r="I27" s="57">
        <f>SUM(I28:I29)</f>
        <v>1273.79</v>
      </c>
      <c r="J27" s="58">
        <v>4.4220433344384236E-3</v>
      </c>
    </row>
    <row r="28" spans="1:10" s="44" customFormat="1" ht="24" customHeight="1" x14ac:dyDescent="0.2">
      <c r="A28" s="59" t="s">
        <v>74</v>
      </c>
      <c r="B28" s="60" t="s">
        <v>75</v>
      </c>
      <c r="C28" s="61" t="s">
        <v>76</v>
      </c>
      <c r="D28" s="62" t="s">
        <v>77</v>
      </c>
      <c r="E28" s="63" t="s">
        <v>23</v>
      </c>
      <c r="F28" s="75">
        <v>2</v>
      </c>
      <c r="G28" s="64">
        <v>269.55</v>
      </c>
      <c r="H28" s="64">
        <f t="shared" ref="H28:H29" si="8">ROUND(((G28*$G$2)+G28),2)</f>
        <v>363.89</v>
      </c>
      <c r="I28" s="64">
        <f t="shared" ref="I28:I29" si="9">ROUND((F28*H28),2)</f>
        <v>727.78</v>
      </c>
      <c r="J28" s="65">
        <v>2.5265419938375476E-3</v>
      </c>
    </row>
    <row r="29" spans="1:10" s="44" customFormat="1" ht="38.25" x14ac:dyDescent="0.2">
      <c r="A29" s="59" t="s">
        <v>74</v>
      </c>
      <c r="B29" s="60" t="s">
        <v>78</v>
      </c>
      <c r="C29" s="61" t="s">
        <v>21</v>
      </c>
      <c r="D29" s="62" t="s">
        <v>79</v>
      </c>
      <c r="E29" s="63" t="s">
        <v>37</v>
      </c>
      <c r="F29" s="75">
        <v>1</v>
      </c>
      <c r="G29" s="64">
        <v>404.45</v>
      </c>
      <c r="H29" s="64">
        <f t="shared" si="8"/>
        <v>546.01</v>
      </c>
      <c r="I29" s="64">
        <f t="shared" si="9"/>
        <v>546.01</v>
      </c>
      <c r="J29" s="65">
        <v>1.8955013406008758E-3</v>
      </c>
    </row>
    <row r="30" spans="1:10" s="9" customFormat="1" ht="19.149999999999999" customHeight="1" x14ac:dyDescent="0.2">
      <c r="A30" s="79" t="s">
        <v>80</v>
      </c>
      <c r="B30" s="80"/>
      <c r="C30" s="81"/>
      <c r="D30" s="82" t="s">
        <v>81</v>
      </c>
      <c r="E30" s="80"/>
      <c r="F30" s="83"/>
      <c r="G30" s="84"/>
      <c r="H30" s="85"/>
      <c r="I30" s="57">
        <f>I31</f>
        <v>3794.69</v>
      </c>
      <c r="J30" s="58">
        <v>1.3173622558376669E-2</v>
      </c>
    </row>
    <row r="31" spans="1:10" s="44" customFormat="1" ht="24" customHeight="1" thickBot="1" x14ac:dyDescent="0.25">
      <c r="A31" s="66" t="s">
        <v>82</v>
      </c>
      <c r="B31" s="67" t="s">
        <v>83</v>
      </c>
      <c r="C31" s="68" t="s">
        <v>21</v>
      </c>
      <c r="D31" s="69" t="s">
        <v>84</v>
      </c>
      <c r="E31" s="70" t="s">
        <v>23</v>
      </c>
      <c r="F31" s="76">
        <v>439.2</v>
      </c>
      <c r="G31" s="71">
        <v>6.4</v>
      </c>
      <c r="H31" s="71">
        <f>ROUND(((G31*$G$2)+G31),2)</f>
        <v>8.64</v>
      </c>
      <c r="I31" s="71">
        <f>ROUND((F31*H31),2)</f>
        <v>3794.69</v>
      </c>
      <c r="J31" s="72">
        <v>1.3173622558376669E-2</v>
      </c>
    </row>
    <row r="32" spans="1:10" ht="13.9" customHeight="1" thickTop="1" x14ac:dyDescent="0.2">
      <c r="A32" s="134"/>
      <c r="B32" s="131"/>
      <c r="C32" s="131"/>
      <c r="D32" s="5"/>
      <c r="E32" s="4"/>
      <c r="F32" s="48"/>
      <c r="G32" s="135" t="s">
        <v>85</v>
      </c>
      <c r="H32" s="136"/>
      <c r="I32" s="86">
        <v>213380.86</v>
      </c>
      <c r="J32" s="78"/>
    </row>
    <row r="33" spans="1:10" ht="13.9" customHeight="1" x14ac:dyDescent="0.2">
      <c r="A33" s="134"/>
      <c r="B33" s="131"/>
      <c r="C33" s="131"/>
      <c r="D33" s="5"/>
      <c r="E33" s="4"/>
      <c r="F33" s="48"/>
      <c r="G33" s="137" t="s">
        <v>86</v>
      </c>
      <c r="H33" s="138"/>
      <c r="I33" s="87">
        <f>I34-I32</f>
        <v>84445.63</v>
      </c>
      <c r="J33" s="78"/>
    </row>
    <row r="34" spans="1:10" ht="13.9" customHeight="1" thickBot="1" x14ac:dyDescent="0.25">
      <c r="A34" s="130"/>
      <c r="B34" s="131"/>
      <c r="C34" s="131"/>
      <c r="D34" s="5"/>
      <c r="E34" s="4"/>
      <c r="F34" s="48"/>
      <c r="G34" s="126" t="s">
        <v>87</v>
      </c>
      <c r="H34" s="127"/>
      <c r="I34" s="88">
        <f>I7+I9+I12+I15+I18+I20+I22+I25+I27+I30</f>
        <v>297826.49</v>
      </c>
      <c r="J34" s="78"/>
    </row>
    <row r="35" spans="1:10" ht="16.149999999999999" customHeight="1" thickTop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mergeCells count="11">
    <mergeCell ref="G34:H34"/>
    <mergeCell ref="H2:J2"/>
    <mergeCell ref="H1:J1"/>
    <mergeCell ref="A34:C34"/>
    <mergeCell ref="A5:J5"/>
    <mergeCell ref="A32:C32"/>
    <mergeCell ref="A33:C33"/>
    <mergeCell ref="G32:H32"/>
    <mergeCell ref="G33:H33"/>
    <mergeCell ref="E1:F1"/>
    <mergeCell ref="E2:F2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90" fitToHeight="0" orientation="landscape" r:id="rId1"/>
  <headerFooter>
    <oddHeader>&amp;L &amp;CPREFEITURA MUNICIPAL DE JACAREACANGA
CNPJ: 10.221.745/0001-34 &amp;R</oddHeader>
    <oddFooter>&amp;L &amp;C Avenida Brigadeiro Haroldo Coimbra Veloso - Centro - Jacareacanga / PA
(93) 3542-1266/1286 / 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3"/>
  <sheetViews>
    <sheetView showGridLines="0" topLeftCell="A16" zoomScaleNormal="100" workbookViewId="0">
      <selection activeCell="A23" sqref="A23:G23"/>
    </sheetView>
  </sheetViews>
  <sheetFormatPr defaultRowHeight="14.25" x14ac:dyDescent="0.2"/>
  <cols>
    <col min="1" max="1" width="7.75" customWidth="1"/>
    <col min="2" max="2" width="43.75" customWidth="1"/>
    <col min="3" max="3" width="13.75" customWidth="1"/>
    <col min="4" max="6" width="11.75" customWidth="1"/>
    <col min="8" max="10" width="9.875" bestFit="1" customWidth="1"/>
    <col min="12" max="12" width="9.875" bestFit="1" customWidth="1"/>
  </cols>
  <sheetData>
    <row r="1" spans="1:12" ht="15" x14ac:dyDescent="0.2">
      <c r="A1" s="12"/>
      <c r="B1" s="90" t="s">
        <v>0</v>
      </c>
      <c r="C1" s="91" t="s">
        <v>1</v>
      </c>
      <c r="D1" s="91" t="s">
        <v>2</v>
      </c>
      <c r="E1" s="140" t="s">
        <v>3</v>
      </c>
      <c r="F1" s="140"/>
      <c r="G1" s="13"/>
    </row>
    <row r="2" spans="1:12" ht="39.6" customHeight="1" x14ac:dyDescent="0.2">
      <c r="A2" s="14"/>
      <c r="B2" s="14" t="s">
        <v>4</v>
      </c>
      <c r="C2" s="93" t="s">
        <v>234</v>
      </c>
      <c r="D2" s="89">
        <v>0.35</v>
      </c>
      <c r="E2" s="141" t="s">
        <v>5</v>
      </c>
      <c r="F2" s="141"/>
      <c r="G2" s="16"/>
    </row>
    <row r="3" spans="1:12" ht="25.15" customHeight="1" x14ac:dyDescent="0.25">
      <c r="A3" s="145" t="s">
        <v>90</v>
      </c>
      <c r="B3" s="145"/>
      <c r="C3" s="145"/>
      <c r="D3" s="145"/>
      <c r="E3" s="145"/>
      <c r="F3" s="145"/>
      <c r="G3" s="92"/>
    </row>
    <row r="4" spans="1:12" ht="30" x14ac:dyDescent="0.2">
      <c r="A4" s="17" t="s">
        <v>7</v>
      </c>
      <c r="B4" s="17" t="s">
        <v>10</v>
      </c>
      <c r="C4" s="18" t="s">
        <v>91</v>
      </c>
      <c r="D4" s="18" t="s">
        <v>92</v>
      </c>
      <c r="E4" s="18" t="s">
        <v>93</v>
      </c>
      <c r="F4" s="18" t="s">
        <v>94</v>
      </c>
      <c r="G4" s="6"/>
    </row>
    <row r="5" spans="1:12" ht="26.25" thickBot="1" x14ac:dyDescent="0.25">
      <c r="A5" s="19" t="s">
        <v>17</v>
      </c>
      <c r="B5" s="19" t="s">
        <v>18</v>
      </c>
      <c r="C5" s="20" t="s">
        <v>235</v>
      </c>
      <c r="D5" s="100" t="s">
        <v>263</v>
      </c>
      <c r="E5" s="20" t="s">
        <v>95</v>
      </c>
      <c r="F5" s="20" t="s">
        <v>95</v>
      </c>
      <c r="G5" s="6"/>
      <c r="H5" s="102">
        <v>4234.9399999999996</v>
      </c>
      <c r="I5" s="74">
        <f>4397.82</f>
        <v>4397.82</v>
      </c>
      <c r="J5" s="74"/>
      <c r="K5" s="74"/>
    </row>
    <row r="6" spans="1:12" ht="27" thickTop="1" thickBot="1" x14ac:dyDescent="0.25">
      <c r="A6" s="19" t="s">
        <v>24</v>
      </c>
      <c r="B6" s="19" t="s">
        <v>25</v>
      </c>
      <c r="C6" s="94" t="s">
        <v>236</v>
      </c>
      <c r="D6" s="21" t="s">
        <v>246</v>
      </c>
      <c r="E6" s="100" t="s">
        <v>247</v>
      </c>
      <c r="F6" s="20" t="s">
        <v>95</v>
      </c>
      <c r="G6" s="6"/>
      <c r="H6" s="103">
        <v>44734.34</v>
      </c>
      <c r="I6" s="104">
        <f>87185.89*0.6</f>
        <v>52311.534</v>
      </c>
      <c r="J6" s="104">
        <f>87185.89*0.4</f>
        <v>34874.356</v>
      </c>
      <c r="K6" s="104"/>
    </row>
    <row r="7" spans="1:12" ht="27" thickTop="1" thickBot="1" x14ac:dyDescent="0.25">
      <c r="A7" s="19" t="s">
        <v>31</v>
      </c>
      <c r="B7" s="19" t="s">
        <v>32</v>
      </c>
      <c r="C7" s="94" t="s">
        <v>237</v>
      </c>
      <c r="D7" s="100" t="s">
        <v>248</v>
      </c>
      <c r="E7" s="100" t="s">
        <v>249</v>
      </c>
      <c r="F7" s="21" t="s">
        <v>250</v>
      </c>
      <c r="G7" s="6"/>
      <c r="H7" s="100">
        <v>742.22</v>
      </c>
      <c r="I7" s="104">
        <f>1541.82*0.5</f>
        <v>770.91</v>
      </c>
      <c r="J7" s="104">
        <f>1541.82*0.3</f>
        <v>462.54599999999994</v>
      </c>
      <c r="K7" s="104">
        <f>1541.82*0.2</f>
        <v>308.36400000000003</v>
      </c>
    </row>
    <row r="8" spans="1:12" ht="27" thickTop="1" thickBot="1" x14ac:dyDescent="0.25">
      <c r="A8" s="19" t="s">
        <v>41</v>
      </c>
      <c r="B8" s="19" t="s">
        <v>42</v>
      </c>
      <c r="C8" s="94" t="s">
        <v>238</v>
      </c>
      <c r="D8" s="100" t="s">
        <v>251</v>
      </c>
      <c r="E8" s="100" t="s">
        <v>251</v>
      </c>
      <c r="F8" s="20" t="s">
        <v>95</v>
      </c>
      <c r="G8" s="6"/>
      <c r="H8" s="100">
        <v>128.80000000000001</v>
      </c>
      <c r="I8" s="104">
        <f>267.6*0.5</f>
        <v>133.80000000000001</v>
      </c>
      <c r="J8" s="104">
        <f>267.6*0.5</f>
        <v>133.80000000000001</v>
      </c>
      <c r="K8" s="104"/>
    </row>
    <row r="9" spans="1:12" ht="27" thickTop="1" thickBot="1" x14ac:dyDescent="0.25">
      <c r="A9" s="19" t="s">
        <v>49</v>
      </c>
      <c r="B9" s="19" t="s">
        <v>50</v>
      </c>
      <c r="C9" s="94" t="s">
        <v>239</v>
      </c>
      <c r="D9" s="100" t="s">
        <v>252</v>
      </c>
      <c r="E9" s="100" t="s">
        <v>253</v>
      </c>
      <c r="F9" s="100" t="s">
        <v>254</v>
      </c>
      <c r="G9" s="6"/>
      <c r="H9" s="102">
        <v>26162.720000000001</v>
      </c>
      <c r="I9" s="104">
        <f>45286.09*0.6</f>
        <v>27171.653999999999</v>
      </c>
      <c r="J9" s="104">
        <f>45286.09*0.3</f>
        <v>13585.826999999999</v>
      </c>
      <c r="K9" s="104">
        <f>45286.09*0.1</f>
        <v>4528.6089999999995</v>
      </c>
    </row>
    <row r="10" spans="1:12" ht="27" thickTop="1" thickBot="1" x14ac:dyDescent="0.25">
      <c r="A10" s="19" t="s">
        <v>54</v>
      </c>
      <c r="B10" s="19" t="s">
        <v>55</v>
      </c>
      <c r="C10" s="94" t="s">
        <v>240</v>
      </c>
      <c r="D10" s="100" t="s">
        <v>255</v>
      </c>
      <c r="E10" s="100" t="s">
        <v>256</v>
      </c>
      <c r="F10" s="100" t="s">
        <v>257</v>
      </c>
      <c r="G10" s="6"/>
      <c r="H10" s="102">
        <v>28541.59</v>
      </c>
      <c r="I10" s="104">
        <f>98804.92*0.3</f>
        <v>29641.475999999999</v>
      </c>
      <c r="J10" s="104">
        <f>98804.92*0.5</f>
        <v>49402.46</v>
      </c>
      <c r="K10" s="104">
        <f>98804.92*0.2</f>
        <v>19760.984</v>
      </c>
    </row>
    <row r="11" spans="1:12" ht="27" thickTop="1" thickBot="1" x14ac:dyDescent="0.25">
      <c r="A11" s="19" t="s">
        <v>59</v>
      </c>
      <c r="B11" s="19" t="s">
        <v>60</v>
      </c>
      <c r="C11" s="94" t="s">
        <v>241</v>
      </c>
      <c r="D11" s="20" t="s">
        <v>95</v>
      </c>
      <c r="E11" s="100" t="s">
        <v>258</v>
      </c>
      <c r="F11" s="100" t="s">
        <v>259</v>
      </c>
      <c r="G11" s="6"/>
      <c r="H11" s="20" t="s">
        <v>95</v>
      </c>
      <c r="I11" s="104"/>
      <c r="J11" s="104">
        <f>37683.44*0.7</f>
        <v>26378.407999999999</v>
      </c>
      <c r="K11" s="104">
        <f>37683.44*0.3</f>
        <v>11305.032000000001</v>
      </c>
    </row>
    <row r="12" spans="1:12" ht="27" thickTop="1" thickBot="1" x14ac:dyDescent="0.25">
      <c r="A12" s="19" t="s">
        <v>67</v>
      </c>
      <c r="B12" s="19" t="s">
        <v>68</v>
      </c>
      <c r="C12" s="94" t="s">
        <v>242</v>
      </c>
      <c r="D12" s="100" t="s">
        <v>260</v>
      </c>
      <c r="E12" s="100" t="s">
        <v>260</v>
      </c>
      <c r="F12" s="20" t="s">
        <v>95</v>
      </c>
      <c r="G12" s="6"/>
      <c r="H12" s="102">
        <v>8469.0300000000007</v>
      </c>
      <c r="I12" s="104">
        <f>17590.43*0.5</f>
        <v>8795.2150000000001</v>
      </c>
      <c r="J12" s="104">
        <f>17590.43*0.5</f>
        <v>8795.2150000000001</v>
      </c>
      <c r="K12" s="104"/>
    </row>
    <row r="13" spans="1:12" ht="27" thickTop="1" thickBot="1" x14ac:dyDescent="0.25">
      <c r="A13" s="19" t="s">
        <v>72</v>
      </c>
      <c r="B13" s="19" t="s">
        <v>73</v>
      </c>
      <c r="C13" s="20" t="s">
        <v>243</v>
      </c>
      <c r="D13" s="100" t="s">
        <v>261</v>
      </c>
      <c r="E13" s="20" t="s">
        <v>95</v>
      </c>
      <c r="F13" s="20" t="s">
        <v>95</v>
      </c>
      <c r="G13" s="6"/>
      <c r="H13" s="102">
        <v>1226.5999999999999</v>
      </c>
      <c r="I13" s="104">
        <v>1273.79</v>
      </c>
      <c r="J13" s="104"/>
      <c r="K13" s="104"/>
    </row>
    <row r="14" spans="1:12" ht="27" thickTop="1" thickBot="1" x14ac:dyDescent="0.25">
      <c r="A14" s="19" t="s">
        <v>80</v>
      </c>
      <c r="B14" s="19" t="s">
        <v>81</v>
      </c>
      <c r="C14" s="94" t="s">
        <v>244</v>
      </c>
      <c r="D14" s="20" t="s">
        <v>95</v>
      </c>
      <c r="E14" s="20" t="s">
        <v>95</v>
      </c>
      <c r="F14" s="100" t="s">
        <v>262</v>
      </c>
      <c r="G14" s="6"/>
      <c r="K14" s="47">
        <v>3794.69</v>
      </c>
    </row>
    <row r="15" spans="1:12" s="9" customFormat="1" ht="15.75" thickTop="1" thickBot="1" x14ac:dyDescent="0.25">
      <c r="A15" s="95"/>
      <c r="B15" s="101" t="s">
        <v>245</v>
      </c>
      <c r="C15" s="98">
        <f>'Orçamento Sintético'!I34</f>
        <v>297826.49</v>
      </c>
      <c r="D15" s="99"/>
      <c r="E15" s="96"/>
      <c r="F15" s="97"/>
      <c r="H15" s="47">
        <f>SUM(H5:H13)</f>
        <v>114240.24</v>
      </c>
      <c r="I15" s="47">
        <f>SUM(I5:I14)</f>
        <v>124496.19899999999</v>
      </c>
      <c r="J15" s="47">
        <f>SUM(J5:J14)</f>
        <v>133632.61199999999</v>
      </c>
      <c r="K15" s="47">
        <f>SUM(K5:K14)</f>
        <v>39697.679000000004</v>
      </c>
      <c r="L15" s="47">
        <f>SUM(I15:K15)</f>
        <v>297826.49</v>
      </c>
    </row>
    <row r="16" spans="1:12" ht="14.65" customHeight="1" x14ac:dyDescent="0.2">
      <c r="A16" s="16"/>
      <c r="B16" s="146" t="s">
        <v>96</v>
      </c>
      <c r="C16" s="146"/>
      <c r="D16" s="108">
        <f>D17/C15</f>
        <v>0.41801586890407227</v>
      </c>
      <c r="E16" s="109">
        <f>E17/C15</f>
        <v>0.4486928345426896</v>
      </c>
      <c r="F16" s="110">
        <f>F17/C15</f>
        <v>0.13329129655323813</v>
      </c>
      <c r="G16" s="6"/>
    </row>
    <row r="17" spans="1:7" ht="14.65" customHeight="1" x14ac:dyDescent="0.2">
      <c r="A17" s="16"/>
      <c r="B17" s="144" t="s">
        <v>97</v>
      </c>
      <c r="C17" s="144"/>
      <c r="D17" s="105">
        <v>124496.19899999999</v>
      </c>
      <c r="E17" s="106">
        <v>133632.61199999999</v>
      </c>
      <c r="F17" s="107">
        <v>39697.679000000004</v>
      </c>
      <c r="G17" s="6"/>
    </row>
    <row r="18" spans="1:7" ht="14.65" customHeight="1" x14ac:dyDescent="0.2">
      <c r="A18" s="16"/>
      <c r="B18" s="144" t="s">
        <v>98</v>
      </c>
      <c r="C18" s="144"/>
      <c r="D18" s="111">
        <f>D16</f>
        <v>0.41801586890407227</v>
      </c>
      <c r="E18" s="113">
        <f>D18+E16</f>
        <v>0.86670870344676187</v>
      </c>
      <c r="F18" s="114">
        <f>E18+F16</f>
        <v>1</v>
      </c>
      <c r="G18" s="6"/>
    </row>
    <row r="19" spans="1:7" ht="14.65" customHeight="1" thickBot="1" x14ac:dyDescent="0.25">
      <c r="A19" s="16"/>
      <c r="B19" s="144" t="s">
        <v>99</v>
      </c>
      <c r="C19" s="144"/>
      <c r="D19" s="112">
        <f>D17</f>
        <v>124496.19899999999</v>
      </c>
      <c r="E19" s="115">
        <f>D19+E17</f>
        <v>258128.81099999999</v>
      </c>
      <c r="F19" s="116">
        <f>E19+F17</f>
        <v>297826.49</v>
      </c>
      <c r="G19" s="6"/>
    </row>
    <row r="20" spans="1:7" x14ac:dyDescent="0.2">
      <c r="A20" s="8"/>
      <c r="B20" s="8"/>
      <c r="C20" s="8"/>
      <c r="D20" s="8"/>
      <c r="E20" s="8"/>
      <c r="F20" s="8"/>
      <c r="G20" s="8"/>
    </row>
    <row r="21" spans="1:7" x14ac:dyDescent="0.2">
      <c r="A21" s="15"/>
      <c r="B21" s="15"/>
      <c r="C21" s="15"/>
      <c r="D21" s="15"/>
      <c r="E21" s="15"/>
      <c r="F21" s="15"/>
      <c r="G21" s="15"/>
    </row>
    <row r="22" spans="1:7" x14ac:dyDescent="0.2">
      <c r="A22" s="142"/>
      <c r="B22" s="143"/>
      <c r="C22" s="143"/>
      <c r="D22" s="143"/>
      <c r="E22" s="143"/>
      <c r="F22" s="143"/>
      <c r="G22" s="143"/>
    </row>
    <row r="23" spans="1:7" x14ac:dyDescent="0.2">
      <c r="A23" s="142"/>
      <c r="B23" s="143"/>
      <c r="C23" s="143"/>
      <c r="D23" s="143"/>
      <c r="E23" s="143"/>
      <c r="F23" s="143"/>
      <c r="G23" s="143"/>
    </row>
  </sheetData>
  <mergeCells count="9">
    <mergeCell ref="E1:F1"/>
    <mergeCell ref="E2:F2"/>
    <mergeCell ref="A22:G22"/>
    <mergeCell ref="A23:G23"/>
    <mergeCell ref="B19:C19"/>
    <mergeCell ref="A3:F3"/>
    <mergeCell ref="B16:C16"/>
    <mergeCell ref="B17:C17"/>
    <mergeCell ref="B18:C18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154"/>
  <sheetViews>
    <sheetView topLeftCell="A139" zoomScaleNormal="100" workbookViewId="0">
      <selection activeCell="D153" sqref="D153"/>
    </sheetView>
  </sheetViews>
  <sheetFormatPr defaultRowHeight="14.25" x14ac:dyDescent="0.2"/>
  <cols>
    <col min="1" max="2" width="10.25" customWidth="1"/>
    <col min="4" max="4" width="45.375" customWidth="1"/>
  </cols>
  <sheetData>
    <row r="1" spans="1:11" ht="13.9" customHeight="1" x14ac:dyDescent="0.2">
      <c r="A1" s="12"/>
      <c r="B1" s="12"/>
      <c r="C1" s="174" t="s">
        <v>100</v>
      </c>
      <c r="D1" s="174"/>
      <c r="E1" s="140" t="s">
        <v>1</v>
      </c>
      <c r="F1" s="140"/>
      <c r="G1" s="117" t="s">
        <v>265</v>
      </c>
      <c r="H1" s="140" t="s">
        <v>3</v>
      </c>
      <c r="I1" s="140"/>
      <c r="J1" s="140"/>
      <c r="K1" s="6"/>
    </row>
    <row r="2" spans="1:11" ht="40.9" customHeight="1" x14ac:dyDescent="0.2">
      <c r="A2" s="14"/>
      <c r="B2" s="14"/>
      <c r="C2" s="149" t="s">
        <v>4</v>
      </c>
      <c r="D2" s="149"/>
      <c r="E2" s="175" t="s">
        <v>264</v>
      </c>
      <c r="F2" s="175"/>
      <c r="G2" s="89">
        <v>0.35</v>
      </c>
      <c r="H2" s="175" t="s">
        <v>5</v>
      </c>
      <c r="I2" s="175"/>
      <c r="J2" s="175"/>
      <c r="K2" s="6"/>
    </row>
    <row r="3" spans="1:11" ht="21" customHeight="1" x14ac:dyDescent="0.25">
      <c r="A3" s="172" t="s">
        <v>100</v>
      </c>
      <c r="B3" s="173"/>
      <c r="C3" s="173"/>
      <c r="D3" s="173"/>
      <c r="E3" s="173"/>
      <c r="F3" s="173"/>
      <c r="G3" s="173"/>
      <c r="H3" s="173"/>
      <c r="I3" s="173"/>
      <c r="J3" s="173"/>
      <c r="K3" s="6"/>
    </row>
    <row r="4" spans="1:11" ht="30" x14ac:dyDescent="0.2">
      <c r="A4" s="17" t="s">
        <v>19</v>
      </c>
      <c r="B4" s="18" t="s">
        <v>8</v>
      </c>
      <c r="C4" s="17" t="s">
        <v>9</v>
      </c>
      <c r="D4" s="17" t="s">
        <v>10</v>
      </c>
      <c r="E4" s="153" t="s">
        <v>101</v>
      </c>
      <c r="F4" s="153"/>
      <c r="G4" s="23" t="s">
        <v>11</v>
      </c>
      <c r="H4" s="18" t="s">
        <v>12</v>
      </c>
      <c r="I4" s="18" t="s">
        <v>13</v>
      </c>
      <c r="J4" s="18" t="s">
        <v>15</v>
      </c>
      <c r="K4" s="6"/>
    </row>
    <row r="5" spans="1:11" ht="25.5" x14ac:dyDescent="0.2">
      <c r="A5" s="24" t="s">
        <v>102</v>
      </c>
      <c r="B5" s="25" t="s">
        <v>20</v>
      </c>
      <c r="C5" s="24" t="s">
        <v>21</v>
      </c>
      <c r="D5" s="24" t="s">
        <v>22</v>
      </c>
      <c r="E5" s="154" t="s">
        <v>76</v>
      </c>
      <c r="F5" s="154"/>
      <c r="G5" s="26" t="s">
        <v>23</v>
      </c>
      <c r="H5" s="27">
        <v>1</v>
      </c>
      <c r="I5" s="28">
        <v>509.01</v>
      </c>
      <c r="J5" s="28">
        <v>509.01</v>
      </c>
      <c r="K5" s="6"/>
    </row>
    <row r="6" spans="1:11" s="44" customFormat="1" ht="16.149999999999999" customHeight="1" x14ac:dyDescent="0.2">
      <c r="A6" s="118" t="s">
        <v>103</v>
      </c>
      <c r="B6" s="122" t="s">
        <v>104</v>
      </c>
      <c r="C6" s="118" t="s">
        <v>76</v>
      </c>
      <c r="D6" s="118" t="s">
        <v>105</v>
      </c>
      <c r="E6" s="171" t="s">
        <v>106</v>
      </c>
      <c r="F6" s="171"/>
      <c r="G6" s="119" t="s">
        <v>107</v>
      </c>
      <c r="H6" s="120">
        <v>0.5</v>
      </c>
      <c r="I6" s="121">
        <v>89.9</v>
      </c>
      <c r="J6" s="121">
        <v>44.95</v>
      </c>
    </row>
    <row r="7" spans="1:11" s="44" customFormat="1" ht="16.149999999999999" customHeight="1" x14ac:dyDescent="0.2">
      <c r="A7" s="118" t="s">
        <v>103</v>
      </c>
      <c r="B7" s="122" t="s">
        <v>108</v>
      </c>
      <c r="C7" s="118" t="s">
        <v>21</v>
      </c>
      <c r="D7" s="118" t="s">
        <v>109</v>
      </c>
      <c r="E7" s="171" t="s">
        <v>110</v>
      </c>
      <c r="F7" s="171"/>
      <c r="G7" s="119" t="s">
        <v>111</v>
      </c>
      <c r="H7" s="120">
        <v>3</v>
      </c>
      <c r="I7" s="121">
        <v>23.15</v>
      </c>
      <c r="J7" s="121">
        <v>69.45</v>
      </c>
    </row>
    <row r="8" spans="1:11" s="44" customFormat="1" ht="16.149999999999999" customHeight="1" x14ac:dyDescent="0.2">
      <c r="A8" s="118" t="s">
        <v>103</v>
      </c>
      <c r="B8" s="122" t="s">
        <v>112</v>
      </c>
      <c r="C8" s="118" t="s">
        <v>21</v>
      </c>
      <c r="D8" s="118" t="s">
        <v>113</v>
      </c>
      <c r="E8" s="171" t="s">
        <v>110</v>
      </c>
      <c r="F8" s="171"/>
      <c r="G8" s="119" t="s">
        <v>111</v>
      </c>
      <c r="H8" s="120">
        <v>8.9580000000000002</v>
      </c>
      <c r="I8" s="121">
        <v>21.25</v>
      </c>
      <c r="J8" s="121">
        <v>190.35</v>
      </c>
    </row>
    <row r="9" spans="1:11" ht="16.149999999999999" customHeight="1" x14ac:dyDescent="0.2">
      <c r="A9" s="29" t="s">
        <v>103</v>
      </c>
      <c r="B9" s="123" t="s">
        <v>114</v>
      </c>
      <c r="C9" s="29" t="s">
        <v>21</v>
      </c>
      <c r="D9" s="29" t="s">
        <v>115</v>
      </c>
      <c r="E9" s="151" t="s">
        <v>110</v>
      </c>
      <c r="F9" s="151"/>
      <c r="G9" s="31" t="s">
        <v>111</v>
      </c>
      <c r="H9" s="32">
        <v>6</v>
      </c>
      <c r="I9" s="33">
        <v>15.06</v>
      </c>
      <c r="J9" s="33">
        <v>90.36</v>
      </c>
      <c r="K9" s="6"/>
    </row>
    <row r="10" spans="1:11" ht="16.149999999999999" customHeight="1" x14ac:dyDescent="0.2">
      <c r="A10" s="29" t="s">
        <v>103</v>
      </c>
      <c r="B10" s="123" t="s">
        <v>116</v>
      </c>
      <c r="C10" s="29" t="s">
        <v>21</v>
      </c>
      <c r="D10" s="29" t="s">
        <v>117</v>
      </c>
      <c r="E10" s="151" t="s">
        <v>106</v>
      </c>
      <c r="F10" s="151"/>
      <c r="G10" s="31" t="s">
        <v>118</v>
      </c>
      <c r="H10" s="32">
        <v>0.17</v>
      </c>
      <c r="I10" s="33">
        <v>120</v>
      </c>
      <c r="J10" s="33">
        <v>20.399999999999999</v>
      </c>
      <c r="K10" s="6"/>
    </row>
    <row r="11" spans="1:11" ht="16.149999999999999" customHeight="1" x14ac:dyDescent="0.2">
      <c r="A11" s="29" t="s">
        <v>103</v>
      </c>
      <c r="B11" s="123" t="s">
        <v>119</v>
      </c>
      <c r="C11" s="29" t="s">
        <v>21</v>
      </c>
      <c r="D11" s="29" t="s">
        <v>120</v>
      </c>
      <c r="E11" s="151" t="s">
        <v>106</v>
      </c>
      <c r="F11" s="151"/>
      <c r="G11" s="31" t="s">
        <v>118</v>
      </c>
      <c r="H11" s="32">
        <v>0.16</v>
      </c>
      <c r="I11" s="33">
        <v>240</v>
      </c>
      <c r="J11" s="33">
        <v>38.4</v>
      </c>
      <c r="K11" s="6"/>
    </row>
    <row r="12" spans="1:11" ht="16.149999999999999" customHeight="1" x14ac:dyDescent="0.2">
      <c r="A12" s="29" t="s">
        <v>103</v>
      </c>
      <c r="B12" s="123" t="s">
        <v>121</v>
      </c>
      <c r="C12" s="29" t="s">
        <v>21</v>
      </c>
      <c r="D12" s="29" t="s">
        <v>122</v>
      </c>
      <c r="E12" s="151" t="s">
        <v>106</v>
      </c>
      <c r="F12" s="151"/>
      <c r="G12" s="31" t="s">
        <v>123</v>
      </c>
      <c r="H12" s="32">
        <v>0.1</v>
      </c>
      <c r="I12" s="33">
        <v>23</v>
      </c>
      <c r="J12" s="33">
        <v>2.2999999999999998</v>
      </c>
      <c r="K12" s="6"/>
    </row>
    <row r="13" spans="1:11" ht="16.149999999999999" customHeight="1" x14ac:dyDescent="0.2">
      <c r="A13" s="29" t="s">
        <v>103</v>
      </c>
      <c r="B13" s="123" t="s">
        <v>124</v>
      </c>
      <c r="C13" s="29" t="s">
        <v>21</v>
      </c>
      <c r="D13" s="29" t="s">
        <v>125</v>
      </c>
      <c r="E13" s="151" t="s">
        <v>106</v>
      </c>
      <c r="F13" s="151"/>
      <c r="G13" s="31" t="s">
        <v>126</v>
      </c>
      <c r="H13" s="32">
        <v>6.6000000000000003E-2</v>
      </c>
      <c r="I13" s="33">
        <v>290</v>
      </c>
      <c r="J13" s="33">
        <v>19.14</v>
      </c>
      <c r="K13" s="6"/>
    </row>
    <row r="14" spans="1:11" ht="16.149999999999999" customHeight="1" x14ac:dyDescent="0.2">
      <c r="A14" s="29" t="s">
        <v>103</v>
      </c>
      <c r="B14" s="123" t="s">
        <v>127</v>
      </c>
      <c r="C14" s="29" t="s">
        <v>21</v>
      </c>
      <c r="D14" s="29" t="s">
        <v>128</v>
      </c>
      <c r="E14" s="151" t="s">
        <v>106</v>
      </c>
      <c r="F14" s="151"/>
      <c r="G14" s="31" t="s">
        <v>126</v>
      </c>
      <c r="H14" s="32">
        <v>6.6000000000000003E-2</v>
      </c>
      <c r="I14" s="33">
        <v>510</v>
      </c>
      <c r="J14" s="33">
        <v>33.659999999999997</v>
      </c>
      <c r="K14" s="6"/>
    </row>
    <row r="15" spans="1:11" ht="25.5" x14ac:dyDescent="0.2">
      <c r="A15" s="34"/>
      <c r="B15" s="34"/>
      <c r="C15" s="34"/>
      <c r="D15" s="34"/>
      <c r="E15" s="34" t="s">
        <v>129</v>
      </c>
      <c r="F15" s="35">
        <v>350.16</v>
      </c>
      <c r="G15" s="34" t="s">
        <v>130</v>
      </c>
      <c r="H15" s="35">
        <v>0</v>
      </c>
      <c r="I15" s="34" t="s">
        <v>131</v>
      </c>
      <c r="J15" s="35">
        <v>350.16</v>
      </c>
      <c r="K15" s="6"/>
    </row>
    <row r="16" spans="1:11" ht="26.25" thickBot="1" x14ac:dyDescent="0.25">
      <c r="A16" s="34"/>
      <c r="B16" s="34"/>
      <c r="C16" s="34"/>
      <c r="D16" s="34"/>
      <c r="E16" s="34" t="s">
        <v>132</v>
      </c>
      <c r="F16" s="35">
        <v>152.69999999999999</v>
      </c>
      <c r="G16" s="34"/>
      <c r="H16" s="152" t="s">
        <v>133</v>
      </c>
      <c r="I16" s="152"/>
      <c r="J16" s="35">
        <v>661.71</v>
      </c>
      <c r="K16" s="6"/>
    </row>
    <row r="17" spans="1:11" ht="15" thickTop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6"/>
    </row>
    <row r="18" spans="1:11" ht="30" x14ac:dyDescent="0.2">
      <c r="A18" s="17" t="s">
        <v>26</v>
      </c>
      <c r="B18" s="18" t="s">
        <v>8</v>
      </c>
      <c r="C18" s="17" t="s">
        <v>9</v>
      </c>
      <c r="D18" s="17" t="s">
        <v>10</v>
      </c>
      <c r="E18" s="153" t="s">
        <v>101</v>
      </c>
      <c r="F18" s="153"/>
      <c r="G18" s="23" t="s">
        <v>11</v>
      </c>
      <c r="H18" s="18" t="s">
        <v>12</v>
      </c>
      <c r="I18" s="18" t="s">
        <v>13</v>
      </c>
      <c r="J18" s="18" t="s">
        <v>15</v>
      </c>
      <c r="K18" s="6"/>
    </row>
    <row r="19" spans="1:11" ht="25.5" x14ac:dyDescent="0.2">
      <c r="A19" s="24" t="s">
        <v>102</v>
      </c>
      <c r="B19" s="25" t="s">
        <v>27</v>
      </c>
      <c r="C19" s="24" t="s">
        <v>21</v>
      </c>
      <c r="D19" s="24" t="s">
        <v>28</v>
      </c>
      <c r="E19" s="154" t="s">
        <v>76</v>
      </c>
      <c r="F19" s="154"/>
      <c r="G19" s="26" t="s">
        <v>23</v>
      </c>
      <c r="H19" s="27">
        <v>1</v>
      </c>
      <c r="I19" s="28">
        <v>71.569999999999993</v>
      </c>
      <c r="J19" s="28">
        <v>71.569999999999993</v>
      </c>
      <c r="K19" s="6"/>
    </row>
    <row r="20" spans="1:11" ht="16.149999999999999" customHeight="1" x14ac:dyDescent="0.2">
      <c r="A20" s="29" t="s">
        <v>103</v>
      </c>
      <c r="B20" s="123" t="s">
        <v>134</v>
      </c>
      <c r="C20" s="29" t="s">
        <v>76</v>
      </c>
      <c r="D20" s="29" t="s">
        <v>135</v>
      </c>
      <c r="E20" s="151" t="s">
        <v>106</v>
      </c>
      <c r="F20" s="151"/>
      <c r="G20" s="31" t="s">
        <v>23</v>
      </c>
      <c r="H20" s="32">
        <v>1</v>
      </c>
      <c r="I20" s="33">
        <v>30.95</v>
      </c>
      <c r="J20" s="33">
        <v>30.95</v>
      </c>
      <c r="K20" s="6"/>
    </row>
    <row r="21" spans="1:11" ht="16.149999999999999" customHeight="1" x14ac:dyDescent="0.2">
      <c r="A21" s="29" t="s">
        <v>103</v>
      </c>
      <c r="B21" s="123" t="s">
        <v>136</v>
      </c>
      <c r="C21" s="29" t="s">
        <v>21</v>
      </c>
      <c r="D21" s="29" t="s">
        <v>137</v>
      </c>
      <c r="E21" s="151" t="s">
        <v>110</v>
      </c>
      <c r="F21" s="151"/>
      <c r="G21" s="31" t="s">
        <v>111</v>
      </c>
      <c r="H21" s="32">
        <v>0.3</v>
      </c>
      <c r="I21" s="33">
        <v>15.06</v>
      </c>
      <c r="J21" s="33">
        <v>4.51</v>
      </c>
      <c r="K21" s="6"/>
    </row>
    <row r="22" spans="1:11" ht="16.149999999999999" customHeight="1" x14ac:dyDescent="0.2">
      <c r="A22" s="29" t="s">
        <v>103</v>
      </c>
      <c r="B22" s="123" t="s">
        <v>108</v>
      </c>
      <c r="C22" s="29" t="s">
        <v>21</v>
      </c>
      <c r="D22" s="29" t="s">
        <v>109</v>
      </c>
      <c r="E22" s="151" t="s">
        <v>110</v>
      </c>
      <c r="F22" s="151"/>
      <c r="G22" s="31" t="s">
        <v>111</v>
      </c>
      <c r="H22" s="32">
        <v>0.3</v>
      </c>
      <c r="I22" s="33">
        <v>23.15</v>
      </c>
      <c r="J22" s="33">
        <v>6.94</v>
      </c>
      <c r="K22" s="6"/>
    </row>
    <row r="23" spans="1:11" ht="16.149999999999999" customHeight="1" x14ac:dyDescent="0.2">
      <c r="A23" s="29" t="s">
        <v>103</v>
      </c>
      <c r="B23" s="123" t="s">
        <v>138</v>
      </c>
      <c r="C23" s="29" t="s">
        <v>21</v>
      </c>
      <c r="D23" s="29" t="s">
        <v>135</v>
      </c>
      <c r="E23" s="151" t="s">
        <v>106</v>
      </c>
      <c r="F23" s="151"/>
      <c r="G23" s="31" t="s">
        <v>139</v>
      </c>
      <c r="H23" s="32">
        <v>1</v>
      </c>
      <c r="I23" s="33">
        <v>29.17</v>
      </c>
      <c r="J23" s="33">
        <v>29.17</v>
      </c>
      <c r="K23" s="6"/>
    </row>
    <row r="24" spans="1:11" ht="25.5" x14ac:dyDescent="0.2">
      <c r="A24" s="34"/>
      <c r="B24" s="34"/>
      <c r="C24" s="34"/>
      <c r="D24" s="34"/>
      <c r="E24" s="34" t="s">
        <v>129</v>
      </c>
      <c r="F24" s="35">
        <v>11.45</v>
      </c>
      <c r="G24" s="34" t="s">
        <v>130</v>
      </c>
      <c r="H24" s="35">
        <v>0</v>
      </c>
      <c r="I24" s="34" t="s">
        <v>131</v>
      </c>
      <c r="J24" s="35">
        <v>11.45</v>
      </c>
      <c r="K24" s="6"/>
    </row>
    <row r="25" spans="1:11" ht="26.25" thickBot="1" x14ac:dyDescent="0.25">
      <c r="A25" s="34"/>
      <c r="B25" s="34"/>
      <c r="C25" s="34"/>
      <c r="D25" s="34"/>
      <c r="E25" s="34" t="s">
        <v>132</v>
      </c>
      <c r="F25" s="35">
        <v>21.47</v>
      </c>
      <c r="G25" s="34"/>
      <c r="H25" s="152" t="s">
        <v>133</v>
      </c>
      <c r="I25" s="152"/>
      <c r="J25" s="35">
        <v>93.04</v>
      </c>
      <c r="K25" s="6"/>
    </row>
    <row r="26" spans="1:11" ht="15" thickTop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6"/>
    </row>
    <row r="27" spans="1:11" ht="30" x14ac:dyDescent="0.2">
      <c r="A27" s="17" t="s">
        <v>26</v>
      </c>
      <c r="B27" s="18" t="s">
        <v>8</v>
      </c>
      <c r="C27" s="17" t="s">
        <v>9</v>
      </c>
      <c r="D27" s="17" t="s">
        <v>10</v>
      </c>
      <c r="E27" s="153" t="s">
        <v>101</v>
      </c>
      <c r="F27" s="153"/>
      <c r="G27" s="23" t="s">
        <v>11</v>
      </c>
      <c r="H27" s="18" t="s">
        <v>12</v>
      </c>
      <c r="I27" s="18" t="s">
        <v>13</v>
      </c>
      <c r="J27" s="18" t="s">
        <v>15</v>
      </c>
      <c r="K27" s="6"/>
    </row>
    <row r="28" spans="1:11" ht="25.5" x14ac:dyDescent="0.2">
      <c r="A28" s="24" t="s">
        <v>102</v>
      </c>
      <c r="B28" s="25" t="s">
        <v>29</v>
      </c>
      <c r="C28" s="24" t="s">
        <v>21</v>
      </c>
      <c r="D28" s="24" t="s">
        <v>30</v>
      </c>
      <c r="E28" s="154" t="s">
        <v>76</v>
      </c>
      <c r="F28" s="154"/>
      <c r="G28" s="26" t="s">
        <v>23</v>
      </c>
      <c r="H28" s="27">
        <v>1</v>
      </c>
      <c r="I28" s="28">
        <v>148.86000000000001</v>
      </c>
      <c r="J28" s="28">
        <v>148.86000000000001</v>
      </c>
      <c r="K28" s="6"/>
    </row>
    <row r="29" spans="1:11" ht="25.5" x14ac:dyDescent="0.2">
      <c r="A29" s="38" t="s">
        <v>140</v>
      </c>
      <c r="B29" s="39" t="s">
        <v>141</v>
      </c>
      <c r="C29" s="38" t="s">
        <v>76</v>
      </c>
      <c r="D29" s="38" t="s">
        <v>115</v>
      </c>
      <c r="E29" s="155" t="s">
        <v>95</v>
      </c>
      <c r="F29" s="155"/>
      <c r="G29" s="40" t="s">
        <v>111</v>
      </c>
      <c r="H29" s="41">
        <v>0.5</v>
      </c>
      <c r="I29" s="42">
        <v>16.010000000000002</v>
      </c>
      <c r="J29" s="42">
        <v>8</v>
      </c>
      <c r="K29" s="6"/>
    </row>
    <row r="30" spans="1:11" ht="16.149999999999999" customHeight="1" x14ac:dyDescent="0.2">
      <c r="A30" s="29" t="s">
        <v>103</v>
      </c>
      <c r="B30" s="123" t="s">
        <v>142</v>
      </c>
      <c r="C30" s="29" t="s">
        <v>76</v>
      </c>
      <c r="D30" s="29" t="s">
        <v>143</v>
      </c>
      <c r="E30" s="151" t="s">
        <v>106</v>
      </c>
      <c r="F30" s="151"/>
      <c r="G30" s="31" t="s">
        <v>37</v>
      </c>
      <c r="H30" s="32">
        <v>1.4</v>
      </c>
      <c r="I30" s="33">
        <v>1.43</v>
      </c>
      <c r="J30" s="33">
        <v>2</v>
      </c>
      <c r="K30" s="6"/>
    </row>
    <row r="31" spans="1:11" ht="16.149999999999999" customHeight="1" x14ac:dyDescent="0.2">
      <c r="A31" s="29" t="s">
        <v>103</v>
      </c>
      <c r="B31" s="123" t="s">
        <v>144</v>
      </c>
      <c r="C31" s="29" t="s">
        <v>76</v>
      </c>
      <c r="D31" s="29" t="s">
        <v>145</v>
      </c>
      <c r="E31" s="151" t="s">
        <v>106</v>
      </c>
      <c r="F31" s="151"/>
      <c r="G31" s="31" t="s">
        <v>37</v>
      </c>
      <c r="H31" s="32">
        <v>1.4</v>
      </c>
      <c r="I31" s="33">
        <v>0.65</v>
      </c>
      <c r="J31" s="33">
        <v>0.91</v>
      </c>
      <c r="K31" s="6"/>
    </row>
    <row r="32" spans="1:11" ht="16.149999999999999" customHeight="1" x14ac:dyDescent="0.2">
      <c r="A32" s="29" t="s">
        <v>103</v>
      </c>
      <c r="B32" s="123" t="s">
        <v>146</v>
      </c>
      <c r="C32" s="29" t="s">
        <v>76</v>
      </c>
      <c r="D32" s="29" t="s">
        <v>147</v>
      </c>
      <c r="E32" s="151" t="s">
        <v>106</v>
      </c>
      <c r="F32" s="151"/>
      <c r="G32" s="31" t="s">
        <v>37</v>
      </c>
      <c r="H32" s="32">
        <v>1.4</v>
      </c>
      <c r="I32" s="33">
        <v>2.3199999999999998</v>
      </c>
      <c r="J32" s="33">
        <v>3.24</v>
      </c>
      <c r="K32" s="6"/>
    </row>
    <row r="33" spans="1:11" ht="16.149999999999999" customHeight="1" x14ac:dyDescent="0.2">
      <c r="A33" s="29" t="s">
        <v>103</v>
      </c>
      <c r="B33" s="123" t="s">
        <v>148</v>
      </c>
      <c r="C33" s="29" t="s">
        <v>21</v>
      </c>
      <c r="D33" s="29" t="s">
        <v>149</v>
      </c>
      <c r="E33" s="151" t="s">
        <v>110</v>
      </c>
      <c r="F33" s="151"/>
      <c r="G33" s="31" t="s">
        <v>111</v>
      </c>
      <c r="H33" s="32">
        <v>0.5</v>
      </c>
      <c r="I33" s="33">
        <v>22.5</v>
      </c>
      <c r="J33" s="33">
        <v>11.25</v>
      </c>
      <c r="K33" s="6"/>
    </row>
    <row r="34" spans="1:11" ht="16.149999999999999" customHeight="1" x14ac:dyDescent="0.2">
      <c r="A34" s="29" t="s">
        <v>103</v>
      </c>
      <c r="B34" s="123" t="s">
        <v>150</v>
      </c>
      <c r="C34" s="29" t="s">
        <v>21</v>
      </c>
      <c r="D34" s="29" t="s">
        <v>151</v>
      </c>
      <c r="E34" s="151" t="s">
        <v>106</v>
      </c>
      <c r="F34" s="151"/>
      <c r="G34" s="31" t="s">
        <v>37</v>
      </c>
      <c r="H34" s="32">
        <v>0.56000000000000005</v>
      </c>
      <c r="I34" s="33">
        <v>220.1</v>
      </c>
      <c r="J34" s="33">
        <v>123.25</v>
      </c>
      <c r="K34" s="6"/>
    </row>
    <row r="35" spans="1:11" ht="16.149999999999999" customHeight="1" x14ac:dyDescent="0.2">
      <c r="A35" s="29" t="s">
        <v>103</v>
      </c>
      <c r="B35" s="123" t="s">
        <v>152</v>
      </c>
      <c r="C35" s="29" t="s">
        <v>21</v>
      </c>
      <c r="D35" s="29" t="s">
        <v>153</v>
      </c>
      <c r="E35" s="151" t="s">
        <v>106</v>
      </c>
      <c r="F35" s="151"/>
      <c r="G35" s="31" t="s">
        <v>123</v>
      </c>
      <c r="H35" s="32">
        <v>0.01</v>
      </c>
      <c r="I35" s="33">
        <v>21.86</v>
      </c>
      <c r="J35" s="33">
        <v>0.21</v>
      </c>
      <c r="K35" s="6"/>
    </row>
    <row r="36" spans="1:11" ht="25.5" x14ac:dyDescent="0.2">
      <c r="A36" s="34"/>
      <c r="B36" s="34"/>
      <c r="C36" s="34"/>
      <c r="D36" s="34"/>
      <c r="E36" s="34" t="s">
        <v>129</v>
      </c>
      <c r="F36" s="35">
        <v>16.59</v>
      </c>
      <c r="G36" s="34" t="s">
        <v>130</v>
      </c>
      <c r="H36" s="35">
        <v>0</v>
      </c>
      <c r="I36" s="34" t="s">
        <v>131</v>
      </c>
      <c r="J36" s="35">
        <v>16.59</v>
      </c>
      <c r="K36" s="6"/>
    </row>
    <row r="37" spans="1:11" ht="26.25" thickBot="1" x14ac:dyDescent="0.25">
      <c r="A37" s="34"/>
      <c r="B37" s="34"/>
      <c r="C37" s="34"/>
      <c r="D37" s="34"/>
      <c r="E37" s="34" t="s">
        <v>132</v>
      </c>
      <c r="F37" s="35">
        <v>44.65</v>
      </c>
      <c r="G37" s="34"/>
      <c r="H37" s="152" t="s">
        <v>133</v>
      </c>
      <c r="I37" s="152"/>
      <c r="J37" s="35">
        <v>193.51</v>
      </c>
      <c r="K37" s="6"/>
    </row>
    <row r="38" spans="1:11" ht="15" thickTop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6"/>
    </row>
    <row r="39" spans="1:11" ht="30" x14ac:dyDescent="0.2">
      <c r="A39" s="17" t="s">
        <v>33</v>
      </c>
      <c r="B39" s="18" t="s">
        <v>8</v>
      </c>
      <c r="C39" s="17" t="s">
        <v>9</v>
      </c>
      <c r="D39" s="17" t="s">
        <v>10</v>
      </c>
      <c r="E39" s="153" t="s">
        <v>101</v>
      </c>
      <c r="F39" s="153"/>
      <c r="G39" s="23" t="s">
        <v>11</v>
      </c>
      <c r="H39" s="18" t="s">
        <v>12</v>
      </c>
      <c r="I39" s="18" t="s">
        <v>13</v>
      </c>
      <c r="J39" s="18" t="s">
        <v>15</v>
      </c>
      <c r="K39" s="6"/>
    </row>
    <row r="40" spans="1:11" ht="38.25" x14ac:dyDescent="0.2">
      <c r="A40" s="24" t="s">
        <v>102</v>
      </c>
      <c r="B40" s="25" t="s">
        <v>34</v>
      </c>
      <c r="C40" s="24" t="s">
        <v>35</v>
      </c>
      <c r="D40" s="24" t="s">
        <v>36</v>
      </c>
      <c r="E40" s="154" t="s">
        <v>154</v>
      </c>
      <c r="F40" s="154"/>
      <c r="G40" s="26" t="s">
        <v>37</v>
      </c>
      <c r="H40" s="27">
        <v>1</v>
      </c>
      <c r="I40" s="28">
        <v>300.70999999999998</v>
      </c>
      <c r="J40" s="28">
        <v>300.70999999999998</v>
      </c>
      <c r="K40" s="6"/>
    </row>
    <row r="41" spans="1:11" ht="25.5" x14ac:dyDescent="0.2">
      <c r="A41" s="38" t="s">
        <v>140</v>
      </c>
      <c r="B41" s="39" t="s">
        <v>155</v>
      </c>
      <c r="C41" s="38" t="s">
        <v>35</v>
      </c>
      <c r="D41" s="38" t="s">
        <v>156</v>
      </c>
      <c r="E41" s="155" t="s">
        <v>157</v>
      </c>
      <c r="F41" s="155"/>
      <c r="G41" s="40" t="s">
        <v>111</v>
      </c>
      <c r="H41" s="41">
        <v>0.58879999999999999</v>
      </c>
      <c r="I41" s="42">
        <v>16.5</v>
      </c>
      <c r="J41" s="42">
        <v>9.7100000000000009</v>
      </c>
      <c r="K41" s="6"/>
    </row>
    <row r="42" spans="1:11" ht="25.5" x14ac:dyDescent="0.2">
      <c r="A42" s="38" t="s">
        <v>140</v>
      </c>
      <c r="B42" s="39" t="s">
        <v>158</v>
      </c>
      <c r="C42" s="38" t="s">
        <v>35</v>
      </c>
      <c r="D42" s="38" t="s">
        <v>159</v>
      </c>
      <c r="E42" s="155" t="s">
        <v>157</v>
      </c>
      <c r="F42" s="155"/>
      <c r="G42" s="40" t="s">
        <v>111</v>
      </c>
      <c r="H42" s="41">
        <v>0.58879999999999999</v>
      </c>
      <c r="I42" s="42">
        <v>21.18</v>
      </c>
      <c r="J42" s="42">
        <v>12.47</v>
      </c>
      <c r="K42" s="6"/>
    </row>
    <row r="43" spans="1:11" ht="25.5" x14ac:dyDescent="0.2">
      <c r="A43" s="29" t="s">
        <v>103</v>
      </c>
      <c r="B43" s="30" t="s">
        <v>160</v>
      </c>
      <c r="C43" s="29" t="s">
        <v>35</v>
      </c>
      <c r="D43" s="29" t="s">
        <v>161</v>
      </c>
      <c r="E43" s="151" t="s">
        <v>106</v>
      </c>
      <c r="F43" s="151"/>
      <c r="G43" s="31" t="s">
        <v>37</v>
      </c>
      <c r="H43" s="32">
        <v>4.2000000000000003E-2</v>
      </c>
      <c r="I43" s="33">
        <v>3.85</v>
      </c>
      <c r="J43" s="33">
        <v>0.16</v>
      </c>
      <c r="K43" s="6"/>
    </row>
    <row r="44" spans="1:11" ht="25.5" x14ac:dyDescent="0.2">
      <c r="A44" s="29" t="s">
        <v>103</v>
      </c>
      <c r="B44" s="30" t="s">
        <v>162</v>
      </c>
      <c r="C44" s="29" t="s">
        <v>35</v>
      </c>
      <c r="D44" s="29" t="s">
        <v>163</v>
      </c>
      <c r="E44" s="151" t="s">
        <v>106</v>
      </c>
      <c r="F44" s="151"/>
      <c r="G44" s="31" t="s">
        <v>37</v>
      </c>
      <c r="H44" s="32">
        <v>1</v>
      </c>
      <c r="I44" s="33">
        <v>86.04</v>
      </c>
      <c r="J44" s="33">
        <v>86.04</v>
      </c>
      <c r="K44" s="6"/>
    </row>
    <row r="45" spans="1:11" ht="63.75" x14ac:dyDescent="0.2">
      <c r="A45" s="29" t="s">
        <v>103</v>
      </c>
      <c r="B45" s="30" t="s">
        <v>164</v>
      </c>
      <c r="C45" s="29" t="s">
        <v>35</v>
      </c>
      <c r="D45" s="29" t="s">
        <v>165</v>
      </c>
      <c r="E45" s="151" t="s">
        <v>106</v>
      </c>
      <c r="F45" s="151"/>
      <c r="G45" s="31" t="s">
        <v>37</v>
      </c>
      <c r="H45" s="32">
        <v>1</v>
      </c>
      <c r="I45" s="33">
        <v>79.239999999999995</v>
      </c>
      <c r="J45" s="33">
        <v>79.239999999999995</v>
      </c>
      <c r="K45" s="6"/>
    </row>
    <row r="46" spans="1:11" ht="25.5" x14ac:dyDescent="0.2">
      <c r="A46" s="29" t="s">
        <v>103</v>
      </c>
      <c r="B46" s="30" t="s">
        <v>166</v>
      </c>
      <c r="C46" s="29" t="s">
        <v>35</v>
      </c>
      <c r="D46" s="29" t="s">
        <v>167</v>
      </c>
      <c r="E46" s="151" t="s">
        <v>106</v>
      </c>
      <c r="F46" s="151"/>
      <c r="G46" s="31" t="s">
        <v>37</v>
      </c>
      <c r="H46" s="32">
        <v>1</v>
      </c>
      <c r="I46" s="33">
        <v>113.09</v>
      </c>
      <c r="J46" s="33">
        <v>113.09</v>
      </c>
      <c r="K46" s="6"/>
    </row>
    <row r="47" spans="1:11" ht="25.5" x14ac:dyDescent="0.2">
      <c r="A47" s="34"/>
      <c r="B47" s="34"/>
      <c r="C47" s="34"/>
      <c r="D47" s="34"/>
      <c r="E47" s="34" t="s">
        <v>129</v>
      </c>
      <c r="F47" s="35">
        <v>15.78</v>
      </c>
      <c r="G47" s="34" t="s">
        <v>130</v>
      </c>
      <c r="H47" s="35">
        <v>0</v>
      </c>
      <c r="I47" s="34" t="s">
        <v>131</v>
      </c>
      <c r="J47" s="35">
        <v>15.78</v>
      </c>
      <c r="K47" s="6"/>
    </row>
    <row r="48" spans="1:11" ht="26.25" thickBot="1" x14ac:dyDescent="0.25">
      <c r="A48" s="34"/>
      <c r="B48" s="34"/>
      <c r="C48" s="34"/>
      <c r="D48" s="34"/>
      <c r="E48" s="34" t="s">
        <v>132</v>
      </c>
      <c r="F48" s="35">
        <v>90.21</v>
      </c>
      <c r="G48" s="34"/>
      <c r="H48" s="152" t="s">
        <v>133</v>
      </c>
      <c r="I48" s="152"/>
      <c r="J48" s="35">
        <v>390.92</v>
      </c>
      <c r="K48" s="6"/>
    </row>
    <row r="49" spans="1:11" ht="15" thickTop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6"/>
    </row>
    <row r="50" spans="1:11" ht="30" x14ac:dyDescent="0.2">
      <c r="A50" s="17" t="s">
        <v>33</v>
      </c>
      <c r="B50" s="18" t="s">
        <v>8</v>
      </c>
      <c r="C50" s="17" t="s">
        <v>9</v>
      </c>
      <c r="D50" s="17" t="s">
        <v>10</v>
      </c>
      <c r="E50" s="153" t="s">
        <v>101</v>
      </c>
      <c r="F50" s="153"/>
      <c r="G50" s="23" t="s">
        <v>11</v>
      </c>
      <c r="H50" s="18" t="s">
        <v>12</v>
      </c>
      <c r="I50" s="18" t="s">
        <v>13</v>
      </c>
      <c r="J50" s="18" t="s">
        <v>15</v>
      </c>
      <c r="K50" s="6"/>
    </row>
    <row r="51" spans="1:11" ht="25.5" x14ac:dyDescent="0.2">
      <c r="A51" s="24" t="s">
        <v>102</v>
      </c>
      <c r="B51" s="25" t="s">
        <v>38</v>
      </c>
      <c r="C51" s="24" t="s">
        <v>21</v>
      </c>
      <c r="D51" s="24" t="s">
        <v>39</v>
      </c>
      <c r="E51" s="154" t="s">
        <v>76</v>
      </c>
      <c r="F51" s="154"/>
      <c r="G51" s="26" t="s">
        <v>40</v>
      </c>
      <c r="H51" s="27">
        <v>1</v>
      </c>
      <c r="I51" s="28">
        <v>18.02</v>
      </c>
      <c r="J51" s="28">
        <v>18.02</v>
      </c>
      <c r="K51" s="6"/>
    </row>
    <row r="52" spans="1:11" s="44" customFormat="1" ht="16.149999999999999" customHeight="1" x14ac:dyDescent="0.2">
      <c r="A52" s="118" t="s">
        <v>103</v>
      </c>
      <c r="B52" s="122" t="s">
        <v>168</v>
      </c>
      <c r="C52" s="118" t="s">
        <v>21</v>
      </c>
      <c r="D52" s="118" t="s">
        <v>159</v>
      </c>
      <c r="E52" s="171" t="s">
        <v>110</v>
      </c>
      <c r="F52" s="171"/>
      <c r="G52" s="119" t="s">
        <v>111</v>
      </c>
      <c r="H52" s="120">
        <v>0.4</v>
      </c>
      <c r="I52" s="121">
        <v>30</v>
      </c>
      <c r="J52" s="121">
        <v>12</v>
      </c>
    </row>
    <row r="53" spans="1:11" s="44" customFormat="1" ht="16.149999999999999" customHeight="1" x14ac:dyDescent="0.2">
      <c r="A53" s="118" t="s">
        <v>103</v>
      </c>
      <c r="B53" s="122" t="s">
        <v>114</v>
      </c>
      <c r="C53" s="118" t="s">
        <v>21</v>
      </c>
      <c r="D53" s="118" t="s">
        <v>115</v>
      </c>
      <c r="E53" s="171" t="s">
        <v>110</v>
      </c>
      <c r="F53" s="171"/>
      <c r="G53" s="119" t="s">
        <v>111</v>
      </c>
      <c r="H53" s="120">
        <v>0.4</v>
      </c>
      <c r="I53" s="121">
        <v>15.06</v>
      </c>
      <c r="J53" s="121">
        <v>6.02</v>
      </c>
    </row>
    <row r="54" spans="1:11" ht="25.5" x14ac:dyDescent="0.2">
      <c r="A54" s="34"/>
      <c r="B54" s="34"/>
      <c r="C54" s="34"/>
      <c r="D54" s="34"/>
      <c r="E54" s="34" t="s">
        <v>129</v>
      </c>
      <c r="F54" s="35">
        <v>18.02</v>
      </c>
      <c r="G54" s="34" t="s">
        <v>130</v>
      </c>
      <c r="H54" s="35">
        <v>0</v>
      </c>
      <c r="I54" s="34" t="s">
        <v>131</v>
      </c>
      <c r="J54" s="35">
        <v>18.02</v>
      </c>
      <c r="K54" s="6"/>
    </row>
    <row r="55" spans="1:11" ht="26.25" thickBot="1" x14ac:dyDescent="0.25">
      <c r="A55" s="34"/>
      <c r="B55" s="34"/>
      <c r="C55" s="34"/>
      <c r="D55" s="34"/>
      <c r="E55" s="34" t="s">
        <v>132</v>
      </c>
      <c r="F55" s="35">
        <v>5.4</v>
      </c>
      <c r="G55" s="34"/>
      <c r="H55" s="152" t="s">
        <v>133</v>
      </c>
      <c r="I55" s="152"/>
      <c r="J55" s="35">
        <v>23.42</v>
      </c>
      <c r="K55" s="6"/>
    </row>
    <row r="56" spans="1:11" ht="15" thickTop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6"/>
    </row>
    <row r="57" spans="1:11" ht="30" x14ac:dyDescent="0.2">
      <c r="A57" s="17" t="s">
        <v>43</v>
      </c>
      <c r="B57" s="18" t="s">
        <v>8</v>
      </c>
      <c r="C57" s="17" t="s">
        <v>9</v>
      </c>
      <c r="D57" s="17" t="s">
        <v>10</v>
      </c>
      <c r="E57" s="153" t="s">
        <v>101</v>
      </c>
      <c r="F57" s="153"/>
      <c r="G57" s="23" t="s">
        <v>11</v>
      </c>
      <c r="H57" s="18" t="s">
        <v>12</v>
      </c>
      <c r="I57" s="18" t="s">
        <v>13</v>
      </c>
      <c r="J57" s="18" t="s">
        <v>15</v>
      </c>
      <c r="K57" s="6"/>
    </row>
    <row r="58" spans="1:11" ht="25.5" x14ac:dyDescent="0.2">
      <c r="A58" s="24" t="s">
        <v>102</v>
      </c>
      <c r="B58" s="25" t="s">
        <v>44</v>
      </c>
      <c r="C58" s="24" t="s">
        <v>21</v>
      </c>
      <c r="D58" s="24" t="s">
        <v>45</v>
      </c>
      <c r="E58" s="154" t="s">
        <v>76</v>
      </c>
      <c r="F58" s="154"/>
      <c r="G58" s="26" t="s">
        <v>37</v>
      </c>
      <c r="H58" s="27">
        <v>1</v>
      </c>
      <c r="I58" s="28">
        <v>19.82</v>
      </c>
      <c r="J58" s="28">
        <v>19.82</v>
      </c>
      <c r="K58" s="6"/>
    </row>
    <row r="59" spans="1:11" ht="25.5" x14ac:dyDescent="0.2">
      <c r="A59" s="29" t="s">
        <v>103</v>
      </c>
      <c r="B59" s="30" t="s">
        <v>169</v>
      </c>
      <c r="C59" s="29" t="s">
        <v>21</v>
      </c>
      <c r="D59" s="29" t="s">
        <v>170</v>
      </c>
      <c r="E59" s="151" t="s">
        <v>110</v>
      </c>
      <c r="F59" s="151"/>
      <c r="G59" s="31" t="s">
        <v>111</v>
      </c>
      <c r="H59" s="32">
        <v>0.6</v>
      </c>
      <c r="I59" s="33">
        <v>23</v>
      </c>
      <c r="J59" s="33">
        <v>13.8</v>
      </c>
      <c r="K59" s="6"/>
    </row>
    <row r="60" spans="1:11" s="44" customFormat="1" ht="16.149999999999999" customHeight="1" x14ac:dyDescent="0.2">
      <c r="A60" s="118" t="s">
        <v>103</v>
      </c>
      <c r="B60" s="122" t="s">
        <v>114</v>
      </c>
      <c r="C60" s="118" t="s">
        <v>21</v>
      </c>
      <c r="D60" s="118" t="s">
        <v>115</v>
      </c>
      <c r="E60" s="171" t="s">
        <v>110</v>
      </c>
      <c r="F60" s="171"/>
      <c r="G60" s="119" t="s">
        <v>111</v>
      </c>
      <c r="H60" s="120">
        <v>0.4</v>
      </c>
      <c r="I60" s="121">
        <v>15.06</v>
      </c>
      <c r="J60" s="121">
        <v>6.02</v>
      </c>
    </row>
    <row r="61" spans="1:11" ht="25.5" x14ac:dyDescent="0.2">
      <c r="A61" s="34"/>
      <c r="B61" s="34"/>
      <c r="C61" s="34"/>
      <c r="D61" s="34"/>
      <c r="E61" s="34" t="s">
        <v>129</v>
      </c>
      <c r="F61" s="35">
        <v>19.82</v>
      </c>
      <c r="G61" s="34" t="s">
        <v>130</v>
      </c>
      <c r="H61" s="35">
        <v>0</v>
      </c>
      <c r="I61" s="34" t="s">
        <v>131</v>
      </c>
      <c r="J61" s="35">
        <v>19.82</v>
      </c>
      <c r="K61" s="6"/>
    </row>
    <row r="62" spans="1:11" ht="26.25" thickBot="1" x14ac:dyDescent="0.25">
      <c r="A62" s="34"/>
      <c r="B62" s="34"/>
      <c r="C62" s="34"/>
      <c r="D62" s="34"/>
      <c r="E62" s="34" t="s">
        <v>132</v>
      </c>
      <c r="F62" s="35">
        <v>5.94</v>
      </c>
      <c r="G62" s="34"/>
      <c r="H62" s="152" t="s">
        <v>133</v>
      </c>
      <c r="I62" s="152"/>
      <c r="J62" s="35">
        <v>25.76</v>
      </c>
      <c r="K62" s="6"/>
    </row>
    <row r="63" spans="1:11" ht="15" thickTop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6"/>
    </row>
    <row r="64" spans="1:11" ht="30" x14ac:dyDescent="0.2">
      <c r="A64" s="17" t="s">
        <v>46</v>
      </c>
      <c r="B64" s="18" t="s">
        <v>8</v>
      </c>
      <c r="C64" s="17" t="s">
        <v>9</v>
      </c>
      <c r="D64" s="17" t="s">
        <v>10</v>
      </c>
      <c r="E64" s="153" t="s">
        <v>101</v>
      </c>
      <c r="F64" s="153"/>
      <c r="G64" s="23" t="s">
        <v>11</v>
      </c>
      <c r="H64" s="18" t="s">
        <v>12</v>
      </c>
      <c r="I64" s="18" t="s">
        <v>13</v>
      </c>
      <c r="J64" s="18" t="s">
        <v>15</v>
      </c>
      <c r="K64" s="6"/>
    </row>
    <row r="65" spans="1:11" ht="25.5" x14ac:dyDescent="0.2">
      <c r="A65" s="24" t="s">
        <v>102</v>
      </c>
      <c r="B65" s="25" t="s">
        <v>47</v>
      </c>
      <c r="C65" s="24" t="s">
        <v>21</v>
      </c>
      <c r="D65" s="24" t="s">
        <v>48</v>
      </c>
      <c r="E65" s="154" t="s">
        <v>76</v>
      </c>
      <c r="F65" s="154"/>
      <c r="G65" s="26" t="s">
        <v>37</v>
      </c>
      <c r="H65" s="27">
        <v>1</v>
      </c>
      <c r="I65" s="28">
        <v>19.82</v>
      </c>
      <c r="J65" s="28">
        <v>19.82</v>
      </c>
      <c r="K65" s="6"/>
    </row>
    <row r="66" spans="1:11" ht="25.5" x14ac:dyDescent="0.2">
      <c r="A66" s="29" t="s">
        <v>103</v>
      </c>
      <c r="B66" s="30" t="s">
        <v>169</v>
      </c>
      <c r="C66" s="29" t="s">
        <v>21</v>
      </c>
      <c r="D66" s="29" t="s">
        <v>170</v>
      </c>
      <c r="E66" s="151" t="s">
        <v>110</v>
      </c>
      <c r="F66" s="151"/>
      <c r="G66" s="31" t="s">
        <v>111</v>
      </c>
      <c r="H66" s="32">
        <v>0.6</v>
      </c>
      <c r="I66" s="33">
        <v>23</v>
      </c>
      <c r="J66" s="33">
        <v>13.8</v>
      </c>
      <c r="K66" s="6"/>
    </row>
    <row r="67" spans="1:11" s="44" customFormat="1" ht="16.149999999999999" customHeight="1" x14ac:dyDescent="0.2">
      <c r="A67" s="118" t="s">
        <v>103</v>
      </c>
      <c r="B67" s="122" t="s">
        <v>114</v>
      </c>
      <c r="C67" s="118" t="s">
        <v>21</v>
      </c>
      <c r="D67" s="118" t="s">
        <v>115</v>
      </c>
      <c r="E67" s="171" t="s">
        <v>110</v>
      </c>
      <c r="F67" s="171"/>
      <c r="G67" s="119" t="s">
        <v>111</v>
      </c>
      <c r="H67" s="120">
        <v>0.4</v>
      </c>
      <c r="I67" s="121">
        <v>15.06</v>
      </c>
      <c r="J67" s="121">
        <v>6.02</v>
      </c>
    </row>
    <row r="68" spans="1:11" ht="25.5" x14ac:dyDescent="0.2">
      <c r="A68" s="34"/>
      <c r="B68" s="34"/>
      <c r="C68" s="34"/>
      <c r="D68" s="34"/>
      <c r="E68" s="34" t="s">
        <v>129</v>
      </c>
      <c r="F68" s="35">
        <v>19.82</v>
      </c>
      <c r="G68" s="34" t="s">
        <v>130</v>
      </c>
      <c r="H68" s="35">
        <v>0</v>
      </c>
      <c r="I68" s="34" t="s">
        <v>131</v>
      </c>
      <c r="J68" s="35">
        <v>19.82</v>
      </c>
      <c r="K68" s="6"/>
    </row>
    <row r="69" spans="1:11" ht="26.25" thickBot="1" x14ac:dyDescent="0.25">
      <c r="A69" s="34"/>
      <c r="B69" s="34"/>
      <c r="C69" s="34"/>
      <c r="D69" s="34"/>
      <c r="E69" s="34" t="s">
        <v>132</v>
      </c>
      <c r="F69" s="35">
        <v>5.94</v>
      </c>
      <c r="G69" s="34"/>
      <c r="H69" s="152" t="s">
        <v>133</v>
      </c>
      <c r="I69" s="152"/>
      <c r="J69" s="35">
        <v>25.76</v>
      </c>
      <c r="K69" s="6"/>
    </row>
    <row r="70" spans="1:11" ht="15" thickTop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6"/>
    </row>
    <row r="71" spans="1:11" ht="30" x14ac:dyDescent="0.2">
      <c r="A71" s="17" t="s">
        <v>51</v>
      </c>
      <c r="B71" s="18" t="s">
        <v>8</v>
      </c>
      <c r="C71" s="17" t="s">
        <v>9</v>
      </c>
      <c r="D71" s="17" t="s">
        <v>10</v>
      </c>
      <c r="E71" s="153" t="s">
        <v>101</v>
      </c>
      <c r="F71" s="153"/>
      <c r="G71" s="23" t="s">
        <v>11</v>
      </c>
      <c r="H71" s="18" t="s">
        <v>12</v>
      </c>
      <c r="I71" s="18" t="s">
        <v>13</v>
      </c>
      <c r="J71" s="18" t="s">
        <v>15</v>
      </c>
      <c r="K71" s="6"/>
    </row>
    <row r="72" spans="1:11" ht="25.5" x14ac:dyDescent="0.2">
      <c r="A72" s="24" t="s">
        <v>102</v>
      </c>
      <c r="B72" s="25" t="s">
        <v>52</v>
      </c>
      <c r="C72" s="24" t="s">
        <v>21</v>
      </c>
      <c r="D72" s="24" t="s">
        <v>53</v>
      </c>
      <c r="E72" s="154" t="s">
        <v>76</v>
      </c>
      <c r="F72" s="154"/>
      <c r="G72" s="26" t="s">
        <v>23</v>
      </c>
      <c r="H72" s="27">
        <v>1</v>
      </c>
      <c r="I72" s="28">
        <v>104.33</v>
      </c>
      <c r="J72" s="28">
        <v>104.33</v>
      </c>
      <c r="K72" s="6"/>
    </row>
    <row r="73" spans="1:11" s="44" customFormat="1" ht="16.149999999999999" customHeight="1" x14ac:dyDescent="0.2">
      <c r="A73" s="118" t="s">
        <v>103</v>
      </c>
      <c r="B73" s="122" t="s">
        <v>171</v>
      </c>
      <c r="C73" s="118" t="s">
        <v>21</v>
      </c>
      <c r="D73" s="118" t="s">
        <v>172</v>
      </c>
      <c r="E73" s="171" t="s">
        <v>110</v>
      </c>
      <c r="F73" s="171"/>
      <c r="G73" s="119" t="s">
        <v>111</v>
      </c>
      <c r="H73" s="120">
        <v>1.2</v>
      </c>
      <c r="I73" s="121">
        <v>22.5</v>
      </c>
      <c r="J73" s="121">
        <v>27</v>
      </c>
    </row>
    <row r="74" spans="1:11" s="44" customFormat="1" ht="16.149999999999999" customHeight="1" x14ac:dyDescent="0.2">
      <c r="A74" s="118" t="s">
        <v>103</v>
      </c>
      <c r="B74" s="122" t="s">
        <v>114</v>
      </c>
      <c r="C74" s="118" t="s">
        <v>21</v>
      </c>
      <c r="D74" s="118" t="s">
        <v>115</v>
      </c>
      <c r="E74" s="171" t="s">
        <v>110</v>
      </c>
      <c r="F74" s="171"/>
      <c r="G74" s="119" t="s">
        <v>111</v>
      </c>
      <c r="H74" s="120">
        <v>0.6</v>
      </c>
      <c r="I74" s="121">
        <v>15.06</v>
      </c>
      <c r="J74" s="121">
        <v>9.0299999999999994</v>
      </c>
    </row>
    <row r="75" spans="1:11" s="44" customFormat="1" ht="16.149999999999999" customHeight="1" x14ac:dyDescent="0.2">
      <c r="A75" s="118" t="s">
        <v>103</v>
      </c>
      <c r="B75" s="122" t="s">
        <v>173</v>
      </c>
      <c r="C75" s="118" t="s">
        <v>21</v>
      </c>
      <c r="D75" s="118" t="s">
        <v>174</v>
      </c>
      <c r="E75" s="171" t="s">
        <v>106</v>
      </c>
      <c r="F75" s="171"/>
      <c r="G75" s="119" t="s">
        <v>123</v>
      </c>
      <c r="H75" s="120">
        <v>5</v>
      </c>
      <c r="I75" s="121">
        <v>1.2</v>
      </c>
      <c r="J75" s="121">
        <v>6</v>
      </c>
    </row>
    <row r="76" spans="1:11" s="44" customFormat="1" ht="16.149999999999999" customHeight="1" x14ac:dyDescent="0.2">
      <c r="A76" s="118" t="s">
        <v>103</v>
      </c>
      <c r="B76" s="122" t="s">
        <v>175</v>
      </c>
      <c r="C76" s="118" t="s">
        <v>21</v>
      </c>
      <c r="D76" s="118" t="s">
        <v>176</v>
      </c>
      <c r="E76" s="171" t="s">
        <v>106</v>
      </c>
      <c r="F76" s="171"/>
      <c r="G76" s="119" t="s">
        <v>123</v>
      </c>
      <c r="H76" s="120">
        <v>1.2</v>
      </c>
      <c r="I76" s="121">
        <v>6</v>
      </c>
      <c r="J76" s="121">
        <v>7.2</v>
      </c>
    </row>
    <row r="77" spans="1:11" s="44" customFormat="1" ht="16.149999999999999" customHeight="1" x14ac:dyDescent="0.2">
      <c r="A77" s="118" t="s">
        <v>103</v>
      </c>
      <c r="B77" s="122" t="s">
        <v>177</v>
      </c>
      <c r="C77" s="118" t="s">
        <v>21</v>
      </c>
      <c r="D77" s="118" t="s">
        <v>178</v>
      </c>
      <c r="E77" s="171" t="s">
        <v>106</v>
      </c>
      <c r="F77" s="171"/>
      <c r="G77" s="119" t="s">
        <v>139</v>
      </c>
      <c r="H77" s="120">
        <v>1.05</v>
      </c>
      <c r="I77" s="121">
        <v>52.48</v>
      </c>
      <c r="J77" s="121">
        <v>55.1</v>
      </c>
    </row>
    <row r="78" spans="1:11" ht="25.5" x14ac:dyDescent="0.2">
      <c r="A78" s="34"/>
      <c r="B78" s="34"/>
      <c r="C78" s="34"/>
      <c r="D78" s="34"/>
      <c r="E78" s="34" t="s">
        <v>129</v>
      </c>
      <c r="F78" s="35">
        <v>36.03</v>
      </c>
      <c r="G78" s="34" t="s">
        <v>130</v>
      </c>
      <c r="H78" s="35">
        <v>0</v>
      </c>
      <c r="I78" s="34" t="s">
        <v>131</v>
      </c>
      <c r="J78" s="35">
        <v>36.03</v>
      </c>
      <c r="K78" s="6"/>
    </row>
    <row r="79" spans="1:11" ht="26.25" thickBot="1" x14ac:dyDescent="0.25">
      <c r="A79" s="34"/>
      <c r="B79" s="34"/>
      <c r="C79" s="34"/>
      <c r="D79" s="34"/>
      <c r="E79" s="34" t="s">
        <v>132</v>
      </c>
      <c r="F79" s="35">
        <v>31.29</v>
      </c>
      <c r="G79" s="34"/>
      <c r="H79" s="152" t="s">
        <v>133</v>
      </c>
      <c r="I79" s="152"/>
      <c r="J79" s="35">
        <v>135.62</v>
      </c>
      <c r="K79" s="6"/>
    </row>
    <row r="80" spans="1:11" ht="15" thickTop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6"/>
    </row>
    <row r="81" spans="1:11" ht="30" x14ac:dyDescent="0.2">
      <c r="A81" s="17" t="s">
        <v>56</v>
      </c>
      <c r="B81" s="18" t="s">
        <v>8</v>
      </c>
      <c r="C81" s="17" t="s">
        <v>9</v>
      </c>
      <c r="D81" s="17" t="s">
        <v>10</v>
      </c>
      <c r="E81" s="153" t="s">
        <v>101</v>
      </c>
      <c r="F81" s="153"/>
      <c r="G81" s="23" t="s">
        <v>11</v>
      </c>
      <c r="H81" s="18" t="s">
        <v>12</v>
      </c>
      <c r="I81" s="18" t="s">
        <v>13</v>
      </c>
      <c r="J81" s="18" t="s">
        <v>15</v>
      </c>
      <c r="K81" s="6"/>
    </row>
    <row r="82" spans="1:11" ht="38.25" x14ac:dyDescent="0.2">
      <c r="A82" s="24" t="s">
        <v>102</v>
      </c>
      <c r="B82" s="25" t="s">
        <v>57</v>
      </c>
      <c r="C82" s="24" t="s">
        <v>21</v>
      </c>
      <c r="D82" s="24" t="s">
        <v>58</v>
      </c>
      <c r="E82" s="154">
        <v>180</v>
      </c>
      <c r="F82" s="154"/>
      <c r="G82" s="26" t="s">
        <v>23</v>
      </c>
      <c r="H82" s="27">
        <v>1</v>
      </c>
      <c r="I82" s="28">
        <v>63.28</v>
      </c>
      <c r="J82" s="28">
        <v>63.28</v>
      </c>
      <c r="K82" s="6"/>
    </row>
    <row r="83" spans="1:11" ht="25.5" x14ac:dyDescent="0.2">
      <c r="A83" s="38" t="s">
        <v>140</v>
      </c>
      <c r="B83" s="39" t="s">
        <v>179</v>
      </c>
      <c r="C83" s="38" t="s">
        <v>35</v>
      </c>
      <c r="D83" s="38" t="s">
        <v>115</v>
      </c>
      <c r="E83" s="155" t="s">
        <v>157</v>
      </c>
      <c r="F83" s="155"/>
      <c r="G83" s="40" t="s">
        <v>111</v>
      </c>
      <c r="H83" s="41">
        <v>0.91100000000000003</v>
      </c>
      <c r="I83" s="42">
        <v>16.59</v>
      </c>
      <c r="J83" s="42">
        <v>15.11</v>
      </c>
      <c r="K83" s="6"/>
    </row>
    <row r="84" spans="1:11" s="44" customFormat="1" ht="16.149999999999999" customHeight="1" x14ac:dyDescent="0.2">
      <c r="A84" s="118" t="s">
        <v>103</v>
      </c>
      <c r="B84" s="122" t="s">
        <v>112</v>
      </c>
      <c r="C84" s="118" t="s">
        <v>21</v>
      </c>
      <c r="D84" s="118" t="s">
        <v>113</v>
      </c>
      <c r="E84" s="171" t="s">
        <v>110</v>
      </c>
      <c r="F84" s="171"/>
      <c r="G84" s="119" t="s">
        <v>111</v>
      </c>
      <c r="H84" s="120">
        <v>0.90300000000000002</v>
      </c>
      <c r="I84" s="121">
        <v>21.25</v>
      </c>
      <c r="J84" s="121">
        <v>19.18</v>
      </c>
    </row>
    <row r="85" spans="1:11" ht="25.5" x14ac:dyDescent="0.2">
      <c r="A85" s="29" t="s">
        <v>103</v>
      </c>
      <c r="B85" s="123" t="s">
        <v>180</v>
      </c>
      <c r="C85" s="29" t="s">
        <v>21</v>
      </c>
      <c r="D85" s="29" t="s">
        <v>181</v>
      </c>
      <c r="E85" s="151" t="s">
        <v>106</v>
      </c>
      <c r="F85" s="151"/>
      <c r="G85" s="31" t="s">
        <v>126</v>
      </c>
      <c r="H85" s="32">
        <v>0.16</v>
      </c>
      <c r="I85" s="33">
        <v>120.7</v>
      </c>
      <c r="J85" s="33">
        <v>19.309999999999999</v>
      </c>
      <c r="K85" s="6"/>
    </row>
    <row r="86" spans="1:11" s="44" customFormat="1" ht="16.149999999999999" customHeight="1" x14ac:dyDescent="0.2">
      <c r="A86" s="118" t="s">
        <v>103</v>
      </c>
      <c r="B86" s="122" t="s">
        <v>182</v>
      </c>
      <c r="C86" s="118" t="s">
        <v>21</v>
      </c>
      <c r="D86" s="118" t="s">
        <v>183</v>
      </c>
      <c r="E86" s="171" t="s">
        <v>106</v>
      </c>
      <c r="F86" s="171"/>
      <c r="G86" s="119" t="s">
        <v>184</v>
      </c>
      <c r="H86" s="120">
        <v>0.33</v>
      </c>
      <c r="I86" s="121">
        <v>18.66</v>
      </c>
      <c r="J86" s="121">
        <v>6.15</v>
      </c>
    </row>
    <row r="87" spans="1:11" s="44" customFormat="1" ht="16.149999999999999" customHeight="1" x14ac:dyDescent="0.2">
      <c r="A87" s="118" t="s">
        <v>103</v>
      </c>
      <c r="B87" s="122" t="s">
        <v>185</v>
      </c>
      <c r="C87" s="118" t="s">
        <v>21</v>
      </c>
      <c r="D87" s="118" t="s">
        <v>186</v>
      </c>
      <c r="E87" s="171" t="s">
        <v>106</v>
      </c>
      <c r="F87" s="171"/>
      <c r="G87" s="119" t="s">
        <v>37</v>
      </c>
      <c r="H87" s="120">
        <v>0.06</v>
      </c>
      <c r="I87" s="121">
        <v>1.99</v>
      </c>
      <c r="J87" s="121">
        <v>0.11</v>
      </c>
    </row>
    <row r="88" spans="1:11" s="44" customFormat="1" ht="16.149999999999999" customHeight="1" x14ac:dyDescent="0.2">
      <c r="A88" s="118" t="s">
        <v>103</v>
      </c>
      <c r="B88" s="122" t="s">
        <v>187</v>
      </c>
      <c r="C88" s="118" t="s">
        <v>21</v>
      </c>
      <c r="D88" s="118" t="s">
        <v>188</v>
      </c>
      <c r="E88" s="171" t="s">
        <v>106</v>
      </c>
      <c r="F88" s="171"/>
      <c r="G88" s="119" t="s">
        <v>189</v>
      </c>
      <c r="H88" s="120">
        <v>3.2800000000000003E-2</v>
      </c>
      <c r="I88" s="121">
        <v>104.3</v>
      </c>
      <c r="J88" s="121">
        <v>3.42</v>
      </c>
    </row>
    <row r="89" spans="1:11" s="9" customFormat="1" ht="25.5" x14ac:dyDescent="0.2">
      <c r="A89" s="36"/>
      <c r="B89" s="36"/>
      <c r="C89" s="36"/>
      <c r="D89" s="36"/>
      <c r="E89" s="36" t="s">
        <v>129</v>
      </c>
      <c r="F89" s="35">
        <v>29.44</v>
      </c>
      <c r="G89" s="36" t="s">
        <v>130</v>
      </c>
      <c r="H89" s="35">
        <v>0</v>
      </c>
      <c r="I89" s="36" t="s">
        <v>131</v>
      </c>
      <c r="J89" s="35">
        <v>29.44</v>
      </c>
    </row>
    <row r="90" spans="1:11" ht="26.25" thickBot="1" x14ac:dyDescent="0.25">
      <c r="A90" s="34"/>
      <c r="B90" s="34"/>
      <c r="C90" s="34"/>
      <c r="D90" s="34"/>
      <c r="E90" s="34" t="s">
        <v>132</v>
      </c>
      <c r="F90" s="35">
        <v>18.98</v>
      </c>
      <c r="G90" s="34"/>
      <c r="H90" s="152" t="s">
        <v>133</v>
      </c>
      <c r="I90" s="152"/>
      <c r="J90" s="35">
        <v>82.26</v>
      </c>
      <c r="K90" s="6"/>
    </row>
    <row r="91" spans="1:11" ht="15" thickTop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6"/>
    </row>
    <row r="92" spans="1:11" ht="30" x14ac:dyDescent="0.2">
      <c r="A92" s="17" t="s">
        <v>61</v>
      </c>
      <c r="B92" s="18" t="s">
        <v>8</v>
      </c>
      <c r="C92" s="17" t="s">
        <v>9</v>
      </c>
      <c r="D92" s="17" t="s">
        <v>10</v>
      </c>
      <c r="E92" s="153" t="s">
        <v>101</v>
      </c>
      <c r="F92" s="153"/>
      <c r="G92" s="23" t="s">
        <v>11</v>
      </c>
      <c r="H92" s="18" t="s">
        <v>12</v>
      </c>
      <c r="I92" s="18" t="s">
        <v>13</v>
      </c>
      <c r="J92" s="18" t="s">
        <v>15</v>
      </c>
      <c r="K92" s="6"/>
    </row>
    <row r="93" spans="1:11" ht="25.5" x14ac:dyDescent="0.2">
      <c r="A93" s="24" t="s">
        <v>102</v>
      </c>
      <c r="B93" s="25" t="s">
        <v>62</v>
      </c>
      <c r="C93" s="24" t="s">
        <v>21</v>
      </c>
      <c r="D93" s="24" t="s">
        <v>63</v>
      </c>
      <c r="E93" s="154" t="s">
        <v>190</v>
      </c>
      <c r="F93" s="154"/>
      <c r="G93" s="26" t="s">
        <v>23</v>
      </c>
      <c r="H93" s="27">
        <v>1</v>
      </c>
      <c r="I93" s="28">
        <v>186.45</v>
      </c>
      <c r="J93" s="28">
        <v>186.45</v>
      </c>
      <c r="K93" s="6"/>
    </row>
    <row r="94" spans="1:11" ht="22.5" x14ac:dyDescent="0.2">
      <c r="A94" s="124" t="s">
        <v>140</v>
      </c>
      <c r="B94" s="125" t="s">
        <v>191</v>
      </c>
      <c r="C94" s="124" t="s">
        <v>76</v>
      </c>
      <c r="D94" s="38" t="s">
        <v>192</v>
      </c>
      <c r="E94" s="155" t="s">
        <v>95</v>
      </c>
      <c r="F94" s="155"/>
      <c r="G94" s="40" t="s">
        <v>23</v>
      </c>
      <c r="H94" s="41">
        <v>1</v>
      </c>
      <c r="I94" s="42">
        <v>19.05</v>
      </c>
      <c r="J94" s="42">
        <v>19.05</v>
      </c>
      <c r="K94" s="6"/>
    </row>
    <row r="95" spans="1:11" ht="22.5" x14ac:dyDescent="0.2">
      <c r="A95" s="124" t="s">
        <v>140</v>
      </c>
      <c r="B95" s="125" t="s">
        <v>193</v>
      </c>
      <c r="C95" s="124" t="s">
        <v>76</v>
      </c>
      <c r="D95" s="38" t="s">
        <v>194</v>
      </c>
      <c r="E95" s="155" t="s">
        <v>95</v>
      </c>
      <c r="F95" s="155"/>
      <c r="G95" s="40" t="s">
        <v>195</v>
      </c>
      <c r="H95" s="41">
        <v>4</v>
      </c>
      <c r="I95" s="42">
        <v>41.85</v>
      </c>
      <c r="J95" s="42">
        <v>167.4</v>
      </c>
      <c r="K95" s="6"/>
    </row>
    <row r="96" spans="1:11" ht="25.5" x14ac:dyDescent="0.2">
      <c r="A96" s="34"/>
      <c r="B96" s="34"/>
      <c r="C96" s="34"/>
      <c r="D96" s="34"/>
      <c r="E96" s="34" t="s">
        <v>129</v>
      </c>
      <c r="F96" s="35">
        <v>20.94</v>
      </c>
      <c r="G96" s="34" t="s">
        <v>130</v>
      </c>
      <c r="H96" s="35">
        <v>0</v>
      </c>
      <c r="I96" s="34" t="s">
        <v>131</v>
      </c>
      <c r="J96" s="35">
        <v>20.94</v>
      </c>
      <c r="K96" s="6"/>
    </row>
    <row r="97" spans="1:11" ht="26.25" thickBot="1" x14ac:dyDescent="0.25">
      <c r="A97" s="34"/>
      <c r="B97" s="34"/>
      <c r="C97" s="34"/>
      <c r="D97" s="34"/>
      <c r="E97" s="34" t="s">
        <v>132</v>
      </c>
      <c r="F97" s="35">
        <v>55.93</v>
      </c>
      <c r="G97" s="34"/>
      <c r="H97" s="152" t="s">
        <v>133</v>
      </c>
      <c r="I97" s="152"/>
      <c r="J97" s="35">
        <v>242.38</v>
      </c>
      <c r="K97" s="6"/>
    </row>
    <row r="98" spans="1:11" ht="15" thickTop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6"/>
    </row>
    <row r="99" spans="1:11" ht="30" x14ac:dyDescent="0.2">
      <c r="A99" s="17" t="s">
        <v>61</v>
      </c>
      <c r="B99" s="18" t="s">
        <v>8</v>
      </c>
      <c r="C99" s="17" t="s">
        <v>9</v>
      </c>
      <c r="D99" s="17" t="s">
        <v>10</v>
      </c>
      <c r="E99" s="153" t="s">
        <v>101</v>
      </c>
      <c r="F99" s="153"/>
      <c r="G99" s="23" t="s">
        <v>11</v>
      </c>
      <c r="H99" s="18" t="s">
        <v>12</v>
      </c>
      <c r="I99" s="18" t="s">
        <v>13</v>
      </c>
      <c r="J99" s="18" t="s">
        <v>15</v>
      </c>
      <c r="K99" s="6"/>
    </row>
    <row r="100" spans="1:11" ht="25.5" x14ac:dyDescent="0.2">
      <c r="A100" s="24" t="s">
        <v>102</v>
      </c>
      <c r="B100" s="25" t="s">
        <v>64</v>
      </c>
      <c r="C100" s="24" t="s">
        <v>65</v>
      </c>
      <c r="D100" s="24" t="s">
        <v>66</v>
      </c>
      <c r="E100" s="154">
        <v>90</v>
      </c>
      <c r="F100" s="154"/>
      <c r="G100" s="26" t="s">
        <v>23</v>
      </c>
      <c r="H100" s="27">
        <v>1</v>
      </c>
      <c r="I100" s="28">
        <v>293.66000000000003</v>
      </c>
      <c r="J100" s="28">
        <v>293.66000000000003</v>
      </c>
      <c r="K100" s="6"/>
    </row>
    <row r="101" spans="1:11" ht="25.5" x14ac:dyDescent="0.2">
      <c r="A101" s="38" t="s">
        <v>140</v>
      </c>
      <c r="B101" s="39" t="s">
        <v>196</v>
      </c>
      <c r="C101" s="38" t="s">
        <v>35</v>
      </c>
      <c r="D101" s="38" t="s">
        <v>197</v>
      </c>
      <c r="E101" s="155" t="s">
        <v>157</v>
      </c>
      <c r="F101" s="155"/>
      <c r="G101" s="40" t="s">
        <v>111</v>
      </c>
      <c r="H101" s="41">
        <v>2.0990000000000002</v>
      </c>
      <c r="I101" s="42">
        <v>17</v>
      </c>
      <c r="J101" s="42">
        <v>35.68</v>
      </c>
      <c r="K101" s="6"/>
    </row>
    <row r="102" spans="1:11" ht="25.5" x14ac:dyDescent="0.2">
      <c r="A102" s="38" t="s">
        <v>140</v>
      </c>
      <c r="B102" s="39" t="s">
        <v>198</v>
      </c>
      <c r="C102" s="38" t="s">
        <v>35</v>
      </c>
      <c r="D102" s="38" t="s">
        <v>199</v>
      </c>
      <c r="E102" s="155" t="s">
        <v>157</v>
      </c>
      <c r="F102" s="155"/>
      <c r="G102" s="40" t="s">
        <v>111</v>
      </c>
      <c r="H102" s="41">
        <v>1.841</v>
      </c>
      <c r="I102" s="42">
        <v>20.9</v>
      </c>
      <c r="J102" s="42">
        <v>38.47</v>
      </c>
      <c r="K102" s="6"/>
    </row>
    <row r="103" spans="1:11" s="44" customFormat="1" ht="16.149999999999999" customHeight="1" x14ac:dyDescent="0.2">
      <c r="A103" s="118" t="s">
        <v>103</v>
      </c>
      <c r="B103" s="122" t="s">
        <v>200</v>
      </c>
      <c r="C103" s="118" t="s">
        <v>65</v>
      </c>
      <c r="D103" s="118" t="s">
        <v>201</v>
      </c>
      <c r="E103" s="171" t="s">
        <v>106</v>
      </c>
      <c r="F103" s="171"/>
      <c r="G103" s="119" t="s">
        <v>37</v>
      </c>
      <c r="H103" s="120">
        <v>0.5</v>
      </c>
      <c r="I103" s="121">
        <v>42.66</v>
      </c>
      <c r="J103" s="121">
        <v>21.33</v>
      </c>
    </row>
    <row r="104" spans="1:11" s="44" customFormat="1" ht="16.149999999999999" customHeight="1" x14ac:dyDescent="0.2">
      <c r="A104" s="118" t="s">
        <v>103</v>
      </c>
      <c r="B104" s="122" t="s">
        <v>202</v>
      </c>
      <c r="C104" s="118" t="s">
        <v>65</v>
      </c>
      <c r="D104" s="118" t="s">
        <v>203</v>
      </c>
      <c r="E104" s="171" t="s">
        <v>106</v>
      </c>
      <c r="F104" s="171"/>
      <c r="G104" s="119" t="s">
        <v>37</v>
      </c>
      <c r="H104" s="120">
        <v>0.5</v>
      </c>
      <c r="I104" s="121">
        <v>20.92</v>
      </c>
      <c r="J104" s="121">
        <v>10.46</v>
      </c>
    </row>
    <row r="105" spans="1:11" s="44" customFormat="1" ht="16.149999999999999" customHeight="1" x14ac:dyDescent="0.2">
      <c r="A105" s="118" t="s">
        <v>103</v>
      </c>
      <c r="B105" s="122" t="s">
        <v>204</v>
      </c>
      <c r="C105" s="118" t="s">
        <v>65</v>
      </c>
      <c r="D105" s="118" t="s">
        <v>205</v>
      </c>
      <c r="E105" s="171" t="s">
        <v>106</v>
      </c>
      <c r="F105" s="171"/>
      <c r="G105" s="119" t="s">
        <v>23</v>
      </c>
      <c r="H105" s="120">
        <v>0.95</v>
      </c>
      <c r="I105" s="121">
        <v>19.73</v>
      </c>
      <c r="J105" s="121">
        <v>18.739999999999998</v>
      </c>
    </row>
    <row r="106" spans="1:11" ht="25.5" x14ac:dyDescent="0.2">
      <c r="A106" s="29" t="s">
        <v>103</v>
      </c>
      <c r="B106" s="30" t="s">
        <v>206</v>
      </c>
      <c r="C106" s="29" t="s">
        <v>65</v>
      </c>
      <c r="D106" s="29" t="s">
        <v>207</v>
      </c>
      <c r="E106" s="151" t="s">
        <v>106</v>
      </c>
      <c r="F106" s="151"/>
      <c r="G106" s="31" t="s">
        <v>195</v>
      </c>
      <c r="H106" s="32">
        <v>5.1520000000000001</v>
      </c>
      <c r="I106" s="33">
        <v>32.799999999999997</v>
      </c>
      <c r="J106" s="33">
        <v>168.98</v>
      </c>
      <c r="K106" s="6"/>
    </row>
    <row r="107" spans="1:11" ht="25.5" x14ac:dyDescent="0.2">
      <c r="A107" s="34"/>
      <c r="B107" s="34"/>
      <c r="C107" s="34"/>
      <c r="D107" s="34"/>
      <c r="E107" s="34" t="s">
        <v>129</v>
      </c>
      <c r="F107" s="35">
        <v>52.76</v>
      </c>
      <c r="G107" s="34" t="s">
        <v>130</v>
      </c>
      <c r="H107" s="35">
        <v>0</v>
      </c>
      <c r="I107" s="34" t="s">
        <v>131</v>
      </c>
      <c r="J107" s="35">
        <v>52.76</v>
      </c>
      <c r="K107" s="6"/>
    </row>
    <row r="108" spans="1:11" ht="26.25" thickBot="1" x14ac:dyDescent="0.25">
      <c r="A108" s="34"/>
      <c r="B108" s="34"/>
      <c r="C108" s="34"/>
      <c r="D108" s="34"/>
      <c r="E108" s="34" t="s">
        <v>132</v>
      </c>
      <c r="F108" s="35">
        <v>88.09</v>
      </c>
      <c r="G108" s="34"/>
      <c r="H108" s="152" t="s">
        <v>133</v>
      </c>
      <c r="I108" s="152"/>
      <c r="J108" s="35">
        <v>381.75</v>
      </c>
      <c r="K108" s="6"/>
    </row>
    <row r="109" spans="1:11" ht="15" thickTop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6"/>
    </row>
    <row r="110" spans="1:11" ht="30" x14ac:dyDescent="0.2">
      <c r="A110" s="17" t="s">
        <v>69</v>
      </c>
      <c r="B110" s="18" t="s">
        <v>8</v>
      </c>
      <c r="C110" s="17" t="s">
        <v>9</v>
      </c>
      <c r="D110" s="17" t="s">
        <v>10</v>
      </c>
      <c r="E110" s="153" t="s">
        <v>101</v>
      </c>
      <c r="F110" s="153"/>
      <c r="G110" s="23" t="s">
        <v>11</v>
      </c>
      <c r="H110" s="18" t="s">
        <v>12</v>
      </c>
      <c r="I110" s="18" t="s">
        <v>13</v>
      </c>
      <c r="J110" s="18" t="s">
        <v>15</v>
      </c>
      <c r="K110" s="6"/>
    </row>
    <row r="111" spans="1:11" ht="25.5" x14ac:dyDescent="0.2">
      <c r="A111" s="24" t="s">
        <v>102</v>
      </c>
      <c r="B111" s="25" t="s">
        <v>70</v>
      </c>
      <c r="C111" s="24" t="s">
        <v>65</v>
      </c>
      <c r="D111" s="24" t="s">
        <v>71</v>
      </c>
      <c r="E111" s="154">
        <v>90</v>
      </c>
      <c r="F111" s="154"/>
      <c r="G111" s="26" t="s">
        <v>23</v>
      </c>
      <c r="H111" s="27">
        <v>1</v>
      </c>
      <c r="I111" s="28">
        <v>197.93</v>
      </c>
      <c r="J111" s="28">
        <v>197.93</v>
      </c>
      <c r="K111" s="6"/>
    </row>
    <row r="112" spans="1:11" ht="25.5" x14ac:dyDescent="0.2">
      <c r="A112" s="38" t="s">
        <v>140</v>
      </c>
      <c r="B112" s="39" t="s">
        <v>208</v>
      </c>
      <c r="C112" s="38" t="s">
        <v>35</v>
      </c>
      <c r="D112" s="38" t="s">
        <v>209</v>
      </c>
      <c r="E112" s="155" t="s">
        <v>157</v>
      </c>
      <c r="F112" s="155"/>
      <c r="G112" s="40" t="s">
        <v>111</v>
      </c>
      <c r="H112" s="41">
        <v>3.6749999999999998</v>
      </c>
      <c r="I112" s="42">
        <v>17.54</v>
      </c>
      <c r="J112" s="42">
        <v>64.45</v>
      </c>
      <c r="K112" s="6"/>
    </row>
    <row r="113" spans="1:11" ht="25.5" x14ac:dyDescent="0.2">
      <c r="A113" s="38" t="s">
        <v>140</v>
      </c>
      <c r="B113" s="39" t="s">
        <v>210</v>
      </c>
      <c r="C113" s="38" t="s">
        <v>35</v>
      </c>
      <c r="D113" s="38" t="s">
        <v>211</v>
      </c>
      <c r="E113" s="155" t="s">
        <v>157</v>
      </c>
      <c r="F113" s="155"/>
      <c r="G113" s="40" t="s">
        <v>111</v>
      </c>
      <c r="H113" s="41">
        <v>2.4489999999999998</v>
      </c>
      <c r="I113" s="42">
        <v>20.82</v>
      </c>
      <c r="J113" s="42">
        <v>50.98</v>
      </c>
      <c r="K113" s="6"/>
    </row>
    <row r="114" spans="1:11" ht="25.5" x14ac:dyDescent="0.2">
      <c r="A114" s="29" t="s">
        <v>103</v>
      </c>
      <c r="B114" s="30" t="s">
        <v>212</v>
      </c>
      <c r="C114" s="29" t="s">
        <v>65</v>
      </c>
      <c r="D114" s="29" t="s">
        <v>213</v>
      </c>
      <c r="E114" s="151" t="s">
        <v>106</v>
      </c>
      <c r="F114" s="151"/>
      <c r="G114" s="31" t="s">
        <v>23</v>
      </c>
      <c r="H114" s="32">
        <v>2.1</v>
      </c>
      <c r="I114" s="33">
        <v>34</v>
      </c>
      <c r="J114" s="33">
        <v>71.400000000000006</v>
      </c>
      <c r="K114" s="6"/>
    </row>
    <row r="115" spans="1:11" s="44" customFormat="1" ht="16.149999999999999" customHeight="1" x14ac:dyDescent="0.2">
      <c r="A115" s="118" t="s">
        <v>103</v>
      </c>
      <c r="B115" s="122" t="s">
        <v>214</v>
      </c>
      <c r="C115" s="118" t="s">
        <v>65</v>
      </c>
      <c r="D115" s="118" t="s">
        <v>215</v>
      </c>
      <c r="E115" s="171" t="s">
        <v>106</v>
      </c>
      <c r="F115" s="171"/>
      <c r="G115" s="119" t="s">
        <v>123</v>
      </c>
      <c r="H115" s="120">
        <v>0.08</v>
      </c>
      <c r="I115" s="121">
        <v>23.05</v>
      </c>
      <c r="J115" s="121">
        <v>1.84</v>
      </c>
    </row>
    <row r="116" spans="1:11" s="44" customFormat="1" ht="16.149999999999999" customHeight="1" x14ac:dyDescent="0.2">
      <c r="A116" s="118" t="s">
        <v>103</v>
      </c>
      <c r="B116" s="122" t="s">
        <v>216</v>
      </c>
      <c r="C116" s="118" t="s">
        <v>65</v>
      </c>
      <c r="D116" s="118" t="s">
        <v>217</v>
      </c>
      <c r="E116" s="171" t="s">
        <v>106</v>
      </c>
      <c r="F116" s="171"/>
      <c r="G116" s="119" t="s">
        <v>195</v>
      </c>
      <c r="H116" s="120">
        <v>3.62</v>
      </c>
      <c r="I116" s="121">
        <v>2.56</v>
      </c>
      <c r="J116" s="121">
        <v>9.26</v>
      </c>
    </row>
    <row r="117" spans="1:11" ht="25.5" x14ac:dyDescent="0.2">
      <c r="A117" s="34"/>
      <c r="B117" s="34"/>
      <c r="C117" s="34"/>
      <c r="D117" s="34"/>
      <c r="E117" s="34" t="s">
        <v>129</v>
      </c>
      <c r="F117" s="35">
        <v>82.8</v>
      </c>
      <c r="G117" s="34" t="s">
        <v>130</v>
      </c>
      <c r="H117" s="35">
        <v>0</v>
      </c>
      <c r="I117" s="34" t="s">
        <v>131</v>
      </c>
      <c r="J117" s="35">
        <v>82.8</v>
      </c>
      <c r="K117" s="6"/>
    </row>
    <row r="118" spans="1:11" ht="26.25" thickBot="1" x14ac:dyDescent="0.25">
      <c r="A118" s="34"/>
      <c r="B118" s="34"/>
      <c r="C118" s="34"/>
      <c r="D118" s="34"/>
      <c r="E118" s="34" t="s">
        <v>132</v>
      </c>
      <c r="F118" s="35">
        <v>59.37</v>
      </c>
      <c r="G118" s="34"/>
      <c r="H118" s="152" t="s">
        <v>133</v>
      </c>
      <c r="I118" s="152"/>
      <c r="J118" s="35">
        <v>257.3</v>
      </c>
      <c r="K118" s="6"/>
    </row>
    <row r="119" spans="1:11" ht="15" thickTop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6"/>
    </row>
    <row r="120" spans="1:11" ht="30" x14ac:dyDescent="0.2">
      <c r="A120" s="17" t="s">
        <v>74</v>
      </c>
      <c r="B120" s="18" t="s">
        <v>8</v>
      </c>
      <c r="C120" s="17" t="s">
        <v>9</v>
      </c>
      <c r="D120" s="17" t="s">
        <v>10</v>
      </c>
      <c r="E120" s="153" t="s">
        <v>101</v>
      </c>
      <c r="F120" s="153"/>
      <c r="G120" s="23" t="s">
        <v>11</v>
      </c>
      <c r="H120" s="18" t="s">
        <v>12</v>
      </c>
      <c r="I120" s="18" t="s">
        <v>13</v>
      </c>
      <c r="J120" s="18" t="s">
        <v>15</v>
      </c>
      <c r="K120" s="6"/>
    </row>
    <row r="121" spans="1:11" x14ac:dyDescent="0.2">
      <c r="A121" s="24" t="s">
        <v>102</v>
      </c>
      <c r="B121" s="25" t="s">
        <v>75</v>
      </c>
      <c r="C121" s="24" t="s">
        <v>76</v>
      </c>
      <c r="D121" s="24" t="s">
        <v>77</v>
      </c>
      <c r="E121" s="154" t="s">
        <v>95</v>
      </c>
      <c r="F121" s="154"/>
      <c r="G121" s="26" t="s">
        <v>23</v>
      </c>
      <c r="H121" s="27">
        <v>1</v>
      </c>
      <c r="I121" s="28">
        <v>269.55</v>
      </c>
      <c r="J121" s="28">
        <v>269.55</v>
      </c>
      <c r="K121" s="6"/>
    </row>
    <row r="122" spans="1:11" ht="25.5" x14ac:dyDescent="0.2">
      <c r="A122" s="38" t="s">
        <v>140</v>
      </c>
      <c r="B122" s="39" t="s">
        <v>218</v>
      </c>
      <c r="C122" s="38" t="s">
        <v>76</v>
      </c>
      <c r="D122" s="38" t="s">
        <v>172</v>
      </c>
      <c r="E122" s="155" t="s">
        <v>95</v>
      </c>
      <c r="F122" s="155"/>
      <c r="G122" s="40" t="s">
        <v>111</v>
      </c>
      <c r="H122" s="41">
        <v>0.3</v>
      </c>
      <c r="I122" s="42">
        <v>20.190000000000001</v>
      </c>
      <c r="J122" s="42">
        <v>6.05</v>
      </c>
      <c r="K122" s="6"/>
    </row>
    <row r="123" spans="1:11" ht="25.5" x14ac:dyDescent="0.2">
      <c r="A123" s="38" t="s">
        <v>140</v>
      </c>
      <c r="B123" s="39" t="s">
        <v>219</v>
      </c>
      <c r="C123" s="38" t="s">
        <v>76</v>
      </c>
      <c r="D123" s="38" t="s">
        <v>209</v>
      </c>
      <c r="E123" s="155" t="s">
        <v>95</v>
      </c>
      <c r="F123" s="155"/>
      <c r="G123" s="40" t="s">
        <v>111</v>
      </c>
      <c r="H123" s="41">
        <v>1.2</v>
      </c>
      <c r="I123" s="42">
        <v>15.98</v>
      </c>
      <c r="J123" s="42">
        <v>19.170000000000002</v>
      </c>
      <c r="K123" s="6"/>
    </row>
    <row r="124" spans="1:11" ht="25.5" x14ac:dyDescent="0.2">
      <c r="A124" s="38" t="s">
        <v>140</v>
      </c>
      <c r="B124" s="39" t="s">
        <v>220</v>
      </c>
      <c r="C124" s="38" t="s">
        <v>76</v>
      </c>
      <c r="D124" s="38" t="s">
        <v>109</v>
      </c>
      <c r="E124" s="155" t="s">
        <v>95</v>
      </c>
      <c r="F124" s="155"/>
      <c r="G124" s="40" t="s">
        <v>111</v>
      </c>
      <c r="H124" s="41">
        <v>3.4</v>
      </c>
      <c r="I124" s="42">
        <v>20.03</v>
      </c>
      <c r="J124" s="42">
        <v>68.099999999999994</v>
      </c>
      <c r="K124" s="6"/>
    </row>
    <row r="125" spans="1:11" s="44" customFormat="1" ht="16.149999999999999" customHeight="1" x14ac:dyDescent="0.2">
      <c r="A125" s="118" t="s">
        <v>103</v>
      </c>
      <c r="B125" s="122" t="s">
        <v>221</v>
      </c>
      <c r="C125" s="118" t="s">
        <v>76</v>
      </c>
      <c r="D125" s="118" t="s">
        <v>222</v>
      </c>
      <c r="E125" s="171" t="s">
        <v>106</v>
      </c>
      <c r="F125" s="171"/>
      <c r="G125" s="119" t="s">
        <v>23</v>
      </c>
      <c r="H125" s="120">
        <v>1</v>
      </c>
      <c r="I125" s="121">
        <v>134.68</v>
      </c>
      <c r="J125" s="121">
        <v>134.68</v>
      </c>
    </row>
    <row r="126" spans="1:11" s="44" customFormat="1" ht="16.149999999999999" customHeight="1" x14ac:dyDescent="0.2">
      <c r="A126" s="118" t="s">
        <v>103</v>
      </c>
      <c r="B126" s="122" t="s">
        <v>223</v>
      </c>
      <c r="C126" s="118" t="s">
        <v>76</v>
      </c>
      <c r="D126" s="118" t="s">
        <v>224</v>
      </c>
      <c r="E126" s="171" t="s">
        <v>106</v>
      </c>
      <c r="F126" s="171"/>
      <c r="G126" s="119" t="s">
        <v>23</v>
      </c>
      <c r="H126" s="120">
        <v>0.3</v>
      </c>
      <c r="I126" s="121">
        <v>138.5</v>
      </c>
      <c r="J126" s="121">
        <v>41.55</v>
      </c>
    </row>
    <row r="127" spans="1:11" ht="25.5" x14ac:dyDescent="0.2">
      <c r="A127" s="34"/>
      <c r="B127" s="34"/>
      <c r="C127" s="34"/>
      <c r="D127" s="34"/>
      <c r="E127" s="34" t="s">
        <v>129</v>
      </c>
      <c r="F127" s="35">
        <v>67.180000000000007</v>
      </c>
      <c r="G127" s="34" t="s">
        <v>130</v>
      </c>
      <c r="H127" s="35">
        <v>0</v>
      </c>
      <c r="I127" s="34" t="s">
        <v>131</v>
      </c>
      <c r="J127" s="35">
        <v>67.180000000000007</v>
      </c>
      <c r="K127" s="6"/>
    </row>
    <row r="128" spans="1:11" ht="26.25" thickBot="1" x14ac:dyDescent="0.25">
      <c r="A128" s="34"/>
      <c r="B128" s="34"/>
      <c r="C128" s="34"/>
      <c r="D128" s="34"/>
      <c r="E128" s="34" t="s">
        <v>132</v>
      </c>
      <c r="F128" s="35">
        <v>80.86</v>
      </c>
      <c r="G128" s="34"/>
      <c r="H128" s="152" t="s">
        <v>133</v>
      </c>
      <c r="I128" s="152"/>
      <c r="J128" s="35">
        <v>350.41</v>
      </c>
      <c r="K128" s="6"/>
    </row>
    <row r="129" spans="1:11" ht="15" thickTop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6"/>
    </row>
    <row r="130" spans="1:11" ht="30" x14ac:dyDescent="0.2">
      <c r="A130" s="17" t="s">
        <v>74</v>
      </c>
      <c r="B130" s="18" t="s">
        <v>8</v>
      </c>
      <c r="C130" s="17" t="s">
        <v>9</v>
      </c>
      <c r="D130" s="17" t="s">
        <v>10</v>
      </c>
      <c r="E130" s="153" t="s">
        <v>101</v>
      </c>
      <c r="F130" s="153"/>
      <c r="G130" s="23" t="s">
        <v>11</v>
      </c>
      <c r="H130" s="18" t="s">
        <v>12</v>
      </c>
      <c r="I130" s="18" t="s">
        <v>13</v>
      </c>
      <c r="J130" s="18" t="s">
        <v>15</v>
      </c>
      <c r="K130" s="6"/>
    </row>
    <row r="131" spans="1:11" ht="51" x14ac:dyDescent="0.2">
      <c r="A131" s="24" t="s">
        <v>102</v>
      </c>
      <c r="B131" s="25" t="s">
        <v>78</v>
      </c>
      <c r="C131" s="24" t="s">
        <v>21</v>
      </c>
      <c r="D131" s="24" t="s">
        <v>79</v>
      </c>
      <c r="E131" s="154" t="s">
        <v>225</v>
      </c>
      <c r="F131" s="154"/>
      <c r="G131" s="26" t="s">
        <v>37</v>
      </c>
      <c r="H131" s="27">
        <v>1</v>
      </c>
      <c r="I131" s="28">
        <v>404.45</v>
      </c>
      <c r="J131" s="28">
        <v>404.45</v>
      </c>
      <c r="K131" s="6"/>
    </row>
    <row r="132" spans="1:11" ht="25.5" x14ac:dyDescent="0.2">
      <c r="A132" s="29" t="s">
        <v>103</v>
      </c>
      <c r="B132" s="123" t="s">
        <v>226</v>
      </c>
      <c r="C132" s="29" t="s">
        <v>35</v>
      </c>
      <c r="D132" s="29" t="s">
        <v>227</v>
      </c>
      <c r="E132" s="151" t="s">
        <v>106</v>
      </c>
      <c r="F132" s="151"/>
      <c r="G132" s="31" t="s">
        <v>37</v>
      </c>
      <c r="H132" s="32">
        <v>19.8</v>
      </c>
      <c r="I132" s="33">
        <v>7.0000000000000007E-2</v>
      </c>
      <c r="J132" s="33">
        <v>1.38</v>
      </c>
      <c r="K132" s="6"/>
    </row>
    <row r="133" spans="1:11" s="44" customFormat="1" ht="16.149999999999999" customHeight="1" x14ac:dyDescent="0.2">
      <c r="A133" s="118" t="s">
        <v>103</v>
      </c>
      <c r="B133" s="122" t="s">
        <v>108</v>
      </c>
      <c r="C133" s="118" t="s">
        <v>21</v>
      </c>
      <c r="D133" s="118" t="s">
        <v>109</v>
      </c>
      <c r="E133" s="171" t="s">
        <v>110</v>
      </c>
      <c r="F133" s="171"/>
      <c r="G133" s="119" t="s">
        <v>111</v>
      </c>
      <c r="H133" s="120">
        <v>1.4139999999999999</v>
      </c>
      <c r="I133" s="121">
        <v>23.15</v>
      </c>
      <c r="J133" s="121">
        <v>32.729999999999997</v>
      </c>
    </row>
    <row r="134" spans="1:11" s="44" customFormat="1" ht="16.149999999999999" customHeight="1" x14ac:dyDescent="0.2">
      <c r="A134" s="118" t="s">
        <v>103</v>
      </c>
      <c r="B134" s="122" t="s">
        <v>114</v>
      </c>
      <c r="C134" s="118" t="s">
        <v>21</v>
      </c>
      <c r="D134" s="118" t="s">
        <v>115</v>
      </c>
      <c r="E134" s="171" t="s">
        <v>110</v>
      </c>
      <c r="F134" s="171"/>
      <c r="G134" s="119" t="s">
        <v>111</v>
      </c>
      <c r="H134" s="120">
        <v>0.70699999999999996</v>
      </c>
      <c r="I134" s="121">
        <v>15.06</v>
      </c>
      <c r="J134" s="121">
        <v>10.64</v>
      </c>
    </row>
    <row r="135" spans="1:11" ht="38.25" x14ac:dyDescent="0.2">
      <c r="A135" s="29" t="s">
        <v>103</v>
      </c>
      <c r="B135" s="123" t="s">
        <v>228</v>
      </c>
      <c r="C135" s="29" t="s">
        <v>21</v>
      </c>
      <c r="D135" s="29" t="s">
        <v>229</v>
      </c>
      <c r="E135" s="151" t="s">
        <v>106</v>
      </c>
      <c r="F135" s="151"/>
      <c r="G135" s="31" t="s">
        <v>37</v>
      </c>
      <c r="H135" s="32">
        <v>3</v>
      </c>
      <c r="I135" s="33">
        <v>39.9</v>
      </c>
      <c r="J135" s="33">
        <v>119.7</v>
      </c>
      <c r="K135" s="6"/>
    </row>
    <row r="136" spans="1:11" ht="25.5" x14ac:dyDescent="0.2">
      <c r="A136" s="29" t="s">
        <v>103</v>
      </c>
      <c r="B136" s="123" t="s">
        <v>230</v>
      </c>
      <c r="C136" s="29" t="s">
        <v>21</v>
      </c>
      <c r="D136" s="29" t="s">
        <v>231</v>
      </c>
      <c r="E136" s="151" t="s">
        <v>106</v>
      </c>
      <c r="F136" s="151"/>
      <c r="G136" s="31" t="s">
        <v>37</v>
      </c>
      <c r="H136" s="32">
        <v>1</v>
      </c>
      <c r="I136" s="33">
        <v>240</v>
      </c>
      <c r="J136" s="33">
        <v>240</v>
      </c>
      <c r="K136" s="6"/>
    </row>
    <row r="137" spans="1:11" ht="25.5" x14ac:dyDescent="0.2">
      <c r="A137" s="34"/>
      <c r="B137" s="34"/>
      <c r="C137" s="34"/>
      <c r="D137" s="34"/>
      <c r="E137" s="34" t="s">
        <v>129</v>
      </c>
      <c r="F137" s="35">
        <v>43.37</v>
      </c>
      <c r="G137" s="34" t="s">
        <v>130</v>
      </c>
      <c r="H137" s="35">
        <v>0</v>
      </c>
      <c r="I137" s="34" t="s">
        <v>131</v>
      </c>
      <c r="J137" s="35">
        <v>43.37</v>
      </c>
      <c r="K137" s="6"/>
    </row>
    <row r="138" spans="1:11" ht="26.25" thickBot="1" x14ac:dyDescent="0.25">
      <c r="A138" s="34"/>
      <c r="B138" s="34"/>
      <c r="C138" s="34"/>
      <c r="D138" s="34"/>
      <c r="E138" s="34" t="s">
        <v>132</v>
      </c>
      <c r="F138" s="35">
        <v>121.33</v>
      </c>
      <c r="G138" s="34"/>
      <c r="H138" s="152" t="s">
        <v>133</v>
      </c>
      <c r="I138" s="152"/>
      <c r="J138" s="35">
        <v>525.78</v>
      </c>
      <c r="K138" s="6"/>
    </row>
    <row r="139" spans="1:11" ht="15" thickTop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6"/>
    </row>
    <row r="140" spans="1:11" ht="30" x14ac:dyDescent="0.2">
      <c r="A140" s="17" t="s">
        <v>82</v>
      </c>
      <c r="B140" s="18" t="s">
        <v>8</v>
      </c>
      <c r="C140" s="17" t="s">
        <v>9</v>
      </c>
      <c r="D140" s="17" t="s">
        <v>10</v>
      </c>
      <c r="E140" s="153" t="s">
        <v>101</v>
      </c>
      <c r="F140" s="153"/>
      <c r="G140" s="23" t="s">
        <v>11</v>
      </c>
      <c r="H140" s="18" t="s">
        <v>12</v>
      </c>
      <c r="I140" s="18" t="s">
        <v>13</v>
      </c>
      <c r="J140" s="18" t="s">
        <v>15</v>
      </c>
      <c r="K140" s="6"/>
    </row>
    <row r="141" spans="1:11" ht="25.5" x14ac:dyDescent="0.2">
      <c r="A141" s="24" t="s">
        <v>102</v>
      </c>
      <c r="B141" s="25" t="s">
        <v>83</v>
      </c>
      <c r="C141" s="24" t="s">
        <v>21</v>
      </c>
      <c r="D141" s="24" t="s">
        <v>84</v>
      </c>
      <c r="E141" s="154" t="s">
        <v>76</v>
      </c>
      <c r="F141" s="154"/>
      <c r="G141" s="26" t="s">
        <v>23</v>
      </c>
      <c r="H141" s="27">
        <v>1</v>
      </c>
      <c r="I141" s="28">
        <v>6.4</v>
      </c>
      <c r="J141" s="28">
        <v>6.4</v>
      </c>
      <c r="K141" s="6"/>
    </row>
    <row r="142" spans="1:11" ht="25.5" x14ac:dyDescent="0.2">
      <c r="A142" s="38" t="s">
        <v>140</v>
      </c>
      <c r="B142" s="39" t="s">
        <v>141</v>
      </c>
      <c r="C142" s="38" t="s">
        <v>76</v>
      </c>
      <c r="D142" s="38" t="s">
        <v>115</v>
      </c>
      <c r="E142" s="155" t="s">
        <v>95</v>
      </c>
      <c r="F142" s="155"/>
      <c r="G142" s="40" t="s">
        <v>111</v>
      </c>
      <c r="H142" s="41">
        <v>0.4</v>
      </c>
      <c r="I142" s="42">
        <v>16.010000000000002</v>
      </c>
      <c r="J142" s="42">
        <v>6.4</v>
      </c>
      <c r="K142" s="6"/>
    </row>
    <row r="143" spans="1:11" ht="25.5" x14ac:dyDescent="0.2">
      <c r="A143" s="34"/>
      <c r="B143" s="34"/>
      <c r="C143" s="34"/>
      <c r="D143" s="34"/>
      <c r="E143" s="34" t="s">
        <v>129</v>
      </c>
      <c r="F143" s="35">
        <v>4.2699999999999996</v>
      </c>
      <c r="G143" s="34" t="s">
        <v>130</v>
      </c>
      <c r="H143" s="35">
        <v>0</v>
      </c>
      <c r="I143" s="34" t="s">
        <v>131</v>
      </c>
      <c r="J143" s="35">
        <v>4.2699999999999996</v>
      </c>
      <c r="K143" s="6"/>
    </row>
    <row r="144" spans="1:11" ht="26.25" thickBot="1" x14ac:dyDescent="0.25">
      <c r="A144" s="34"/>
      <c r="B144" s="34"/>
      <c r="C144" s="34"/>
      <c r="D144" s="34"/>
      <c r="E144" s="34" t="s">
        <v>132</v>
      </c>
      <c r="F144" s="35">
        <v>1.92</v>
      </c>
      <c r="G144" s="34"/>
      <c r="H144" s="152" t="s">
        <v>133</v>
      </c>
      <c r="I144" s="152"/>
      <c r="J144" s="35">
        <v>8.32</v>
      </c>
      <c r="K144" s="6"/>
    </row>
    <row r="145" spans="1:11" ht="15.75" thickTop="1" thickBot="1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6"/>
    </row>
    <row r="146" spans="1:11" ht="15.75" thickTop="1" thickBot="1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6"/>
    </row>
    <row r="147" spans="1:11" ht="14.45" customHeight="1" thickTop="1" x14ac:dyDescent="0.2">
      <c r="A147" s="8"/>
      <c r="B147" s="8"/>
      <c r="C147" s="8"/>
      <c r="D147" s="8"/>
      <c r="E147" s="8"/>
      <c r="F147" s="156" t="s">
        <v>85</v>
      </c>
      <c r="G147" s="157"/>
      <c r="H147" s="158"/>
      <c r="I147" s="165">
        <v>213380.86</v>
      </c>
      <c r="J147" s="166"/>
      <c r="K147" s="6"/>
    </row>
    <row r="148" spans="1:11" ht="13.9" customHeight="1" x14ac:dyDescent="0.2">
      <c r="A148" s="149"/>
      <c r="B148" s="149"/>
      <c r="C148" s="149"/>
      <c r="D148" s="43"/>
      <c r="E148" s="22"/>
      <c r="F148" s="159" t="s">
        <v>86</v>
      </c>
      <c r="G148" s="160"/>
      <c r="H148" s="161"/>
      <c r="I148" s="167">
        <v>84445.63</v>
      </c>
      <c r="J148" s="168"/>
      <c r="K148" s="6"/>
    </row>
    <row r="149" spans="1:11" ht="14.45" customHeight="1" thickBot="1" x14ac:dyDescent="0.25">
      <c r="A149" s="149"/>
      <c r="B149" s="149"/>
      <c r="C149" s="149"/>
      <c r="D149" s="43"/>
      <c r="E149" s="22"/>
      <c r="F149" s="162" t="s">
        <v>87</v>
      </c>
      <c r="G149" s="163"/>
      <c r="H149" s="164"/>
      <c r="I149" s="169">
        <v>297826.49</v>
      </c>
      <c r="J149" s="170"/>
      <c r="K149" s="6"/>
    </row>
    <row r="150" spans="1:11" ht="15" thickTop="1" x14ac:dyDescent="0.2">
      <c r="A150" s="150"/>
      <c r="B150" s="149"/>
      <c r="C150" s="149"/>
      <c r="D150" s="43"/>
      <c r="E150" s="22"/>
      <c r="F150" s="149"/>
      <c r="G150" s="144"/>
      <c r="H150" s="3"/>
      <c r="I150" s="3"/>
      <c r="J150" s="3"/>
      <c r="K150" s="6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6"/>
    </row>
    <row r="152" spans="1:11" x14ac:dyDescent="0.2">
      <c r="A152" s="147"/>
      <c r="B152" s="148"/>
      <c r="C152" s="148"/>
      <c r="D152" s="148"/>
      <c r="E152" s="148"/>
      <c r="F152" s="148"/>
      <c r="G152" s="148"/>
      <c r="H152" s="148"/>
      <c r="I152" s="148"/>
      <c r="J152" s="148"/>
      <c r="K152" s="6"/>
    </row>
    <row r="153" spans="1:1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</sheetData>
  <mergeCells count="130">
    <mergeCell ref="C1:D1"/>
    <mergeCell ref="E1:F1"/>
    <mergeCell ref="C2:D2"/>
    <mergeCell ref="E2:F2"/>
    <mergeCell ref="H2:J2"/>
    <mergeCell ref="H1:J1"/>
    <mergeCell ref="E8:F8"/>
    <mergeCell ref="E9:F9"/>
    <mergeCell ref="E10:F10"/>
    <mergeCell ref="E11:F11"/>
    <mergeCell ref="E12:F12"/>
    <mergeCell ref="E13:F13"/>
    <mergeCell ref="A3:J3"/>
    <mergeCell ref="E4:F4"/>
    <mergeCell ref="E5:F5"/>
    <mergeCell ref="E6:F6"/>
    <mergeCell ref="E7:F7"/>
    <mergeCell ref="E22:F22"/>
    <mergeCell ref="E23:F23"/>
    <mergeCell ref="H25:I25"/>
    <mergeCell ref="E27:F27"/>
    <mergeCell ref="E28:F28"/>
    <mergeCell ref="E29:F29"/>
    <mergeCell ref="E14:F14"/>
    <mergeCell ref="H16:I16"/>
    <mergeCell ref="E18:F18"/>
    <mergeCell ref="E19:F19"/>
    <mergeCell ref="E20:F20"/>
    <mergeCell ref="E21:F21"/>
    <mergeCell ref="H37:I37"/>
    <mergeCell ref="E39:F39"/>
    <mergeCell ref="E40:F40"/>
    <mergeCell ref="E41:F41"/>
    <mergeCell ref="E42:F42"/>
    <mergeCell ref="E43:F43"/>
    <mergeCell ref="E30:F30"/>
    <mergeCell ref="E31:F31"/>
    <mergeCell ref="E32:F32"/>
    <mergeCell ref="E33:F33"/>
    <mergeCell ref="E34:F34"/>
    <mergeCell ref="E35:F35"/>
    <mergeCell ref="E52:F52"/>
    <mergeCell ref="E53:F53"/>
    <mergeCell ref="H55:I55"/>
    <mergeCell ref="E57:F57"/>
    <mergeCell ref="E58:F58"/>
    <mergeCell ref="E59:F59"/>
    <mergeCell ref="E44:F44"/>
    <mergeCell ref="E45:F45"/>
    <mergeCell ref="E46:F46"/>
    <mergeCell ref="H48:I48"/>
    <mergeCell ref="E50:F50"/>
    <mergeCell ref="E51:F51"/>
    <mergeCell ref="H69:I69"/>
    <mergeCell ref="E71:F71"/>
    <mergeCell ref="E72:F72"/>
    <mergeCell ref="E73:F73"/>
    <mergeCell ref="E74:F74"/>
    <mergeCell ref="E75:F75"/>
    <mergeCell ref="E60:F60"/>
    <mergeCell ref="H62:I62"/>
    <mergeCell ref="E64:F64"/>
    <mergeCell ref="E65:F65"/>
    <mergeCell ref="E66:F66"/>
    <mergeCell ref="E67:F67"/>
    <mergeCell ref="H97:I97"/>
    <mergeCell ref="E99:F99"/>
    <mergeCell ref="E84:F84"/>
    <mergeCell ref="E85:F85"/>
    <mergeCell ref="E86:F86"/>
    <mergeCell ref="E87:F87"/>
    <mergeCell ref="E88:F88"/>
    <mergeCell ref="H90:I90"/>
    <mergeCell ref="E76:F76"/>
    <mergeCell ref="E77:F77"/>
    <mergeCell ref="H79:I79"/>
    <mergeCell ref="E81:F81"/>
    <mergeCell ref="E82:F82"/>
    <mergeCell ref="E83:F83"/>
    <mergeCell ref="E100:F100"/>
    <mergeCell ref="E101:F101"/>
    <mergeCell ref="E102:F102"/>
    <mergeCell ref="E103:F103"/>
    <mergeCell ref="E104:F104"/>
    <mergeCell ref="E105:F105"/>
    <mergeCell ref="E92:F92"/>
    <mergeCell ref="E93:F93"/>
    <mergeCell ref="E94:F94"/>
    <mergeCell ref="E95:F95"/>
    <mergeCell ref="H128:I128"/>
    <mergeCell ref="E114:F114"/>
    <mergeCell ref="E115:F115"/>
    <mergeCell ref="E116:F116"/>
    <mergeCell ref="H118:I118"/>
    <mergeCell ref="E120:F120"/>
    <mergeCell ref="E121:F121"/>
    <mergeCell ref="E106:F106"/>
    <mergeCell ref="H108:I108"/>
    <mergeCell ref="E110:F110"/>
    <mergeCell ref="E111:F111"/>
    <mergeCell ref="E112:F112"/>
    <mergeCell ref="E113:F113"/>
    <mergeCell ref="E130:F130"/>
    <mergeCell ref="E131:F131"/>
    <mergeCell ref="E132:F132"/>
    <mergeCell ref="E133:F133"/>
    <mergeCell ref="E134:F134"/>
    <mergeCell ref="E135:F135"/>
    <mergeCell ref="E122:F122"/>
    <mergeCell ref="E123:F123"/>
    <mergeCell ref="E124:F124"/>
    <mergeCell ref="E125:F125"/>
    <mergeCell ref="E126:F126"/>
    <mergeCell ref="A152:J152"/>
    <mergeCell ref="A149:C149"/>
    <mergeCell ref="A150:C150"/>
    <mergeCell ref="F150:G150"/>
    <mergeCell ref="A148:C148"/>
    <mergeCell ref="E136:F136"/>
    <mergeCell ref="H138:I138"/>
    <mergeCell ref="E140:F140"/>
    <mergeCell ref="E141:F141"/>
    <mergeCell ref="E142:F142"/>
    <mergeCell ref="H144:I144"/>
    <mergeCell ref="F147:H147"/>
    <mergeCell ref="F148:H148"/>
    <mergeCell ref="F149:H149"/>
    <mergeCell ref="I147:J147"/>
    <mergeCell ref="I148:J148"/>
    <mergeCell ref="I149:J14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orientation="portrait" r:id="rId1"/>
  <headerFooter>
    <oddFooter>&amp;R&amp;P</oddFooter>
  </headerFooter>
  <rowBreaks count="2" manualBreakCount="2">
    <brk id="93" max="9" man="1"/>
    <brk id="1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 Sintético</vt:lpstr>
      <vt:lpstr>CRONOGRAMA</vt:lpstr>
      <vt:lpstr>COMP. DE CUSTO</vt:lpstr>
      <vt:lpstr>CRONOGRAMA!Area_de_impressao</vt:lpstr>
      <vt:lpstr>'COMP. DE CUSTO'!Titulos_de_impressao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Giva CPL</cp:lastModifiedBy>
  <cp:revision>0</cp:revision>
  <cp:lastPrinted>2021-12-03T15:40:03Z</cp:lastPrinted>
  <dcterms:created xsi:type="dcterms:W3CDTF">2021-10-06T14:04:14Z</dcterms:created>
  <dcterms:modified xsi:type="dcterms:W3CDTF">2021-12-03T21:24:07Z</dcterms:modified>
</cp:coreProperties>
</file>