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 firstSheet="1" activeTab="1"/>
  </bookViews>
  <sheets>
    <sheet name="PERFURAÇÃO DE POÇOS" sheetId="6" r:id="rId1"/>
    <sheet name="COTAÇÃO PERFURAÇÃO" sheetId="7" r:id="rId2"/>
    <sheet name="COTAÇÃO MATERIAIS" sheetId="8" r:id="rId3"/>
    <sheet name="Cronograma" sheetId="2" r:id="rId4"/>
    <sheet name="COMPOSIÇÃO DO BDI" sheetId="5" r:id="rId5"/>
  </sheets>
  <definedNames>
    <definedName name="_xlnm.Print_Area" localSheetId="4">'COMPOSIÇÃO DO BDI'!$A$1:$L$32</definedName>
    <definedName name="_xlnm.Print_Area" localSheetId="2">'COTAÇÃO MATERIAIS'!$A$1:$F$23</definedName>
    <definedName name="_xlnm.Print_Area" localSheetId="1">'COTAÇÃO PERFURAÇÃO'!$A$1:$F$24</definedName>
    <definedName name="_xlnm.Print_Area" localSheetId="3">Cronograma!$A$1:$G$27,Cronograma!$A$29:$G$85</definedName>
    <definedName name="_xlnm.Print_Area" localSheetId="0">'PERFURAÇÃO DE POÇOS'!$A$1:$G$52,'PERFURAÇÃO DE POÇOS'!$53:$53,'PERFURAÇÃO DE POÇOS'!$A$55:$G$169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9" i="6" l="1"/>
  <c r="G49" i="2"/>
  <c r="G76" i="2"/>
  <c r="G78" i="2"/>
  <c r="G47" i="2"/>
  <c r="G20" i="2"/>
  <c r="G18" i="2"/>
  <c r="A64" i="2"/>
  <c r="A35" i="2"/>
  <c r="A34" i="2"/>
  <c r="A63" i="2" s="1"/>
  <c r="B70" i="2"/>
  <c r="G74" i="2"/>
  <c r="G72" i="2"/>
  <c r="G70" i="2"/>
  <c r="B41" i="2"/>
  <c r="G45" i="2"/>
  <c r="G43" i="2"/>
  <c r="G41" i="2"/>
  <c r="F147" i="6"/>
  <c r="G147" i="6" s="1"/>
  <c r="F148" i="6"/>
  <c r="G148" i="6" s="1"/>
  <c r="F151" i="6"/>
  <c r="G151" i="6" s="1"/>
  <c r="F93" i="6"/>
  <c r="F94" i="6"/>
  <c r="G94" i="6" s="1"/>
  <c r="F97" i="6"/>
  <c r="G97" i="6" s="1"/>
  <c r="F72" i="6"/>
  <c r="G72" i="6" s="1"/>
  <c r="G123" i="6"/>
  <c r="G122" i="6"/>
  <c r="G93" i="6"/>
  <c r="G69" i="6"/>
  <c r="G68" i="6"/>
  <c r="G70" i="6" l="1"/>
  <c r="G42" i="2" s="1"/>
  <c r="C42" i="2" s="1"/>
  <c r="F126" i="6"/>
  <c r="G126" i="6" s="1"/>
  <c r="G124" i="6"/>
  <c r="G71" i="2" s="1"/>
  <c r="D71" i="2" s="1"/>
  <c r="B20" i="2"/>
  <c r="B18" i="2"/>
  <c r="B16" i="2"/>
  <c r="B14" i="2"/>
  <c r="B12" i="2"/>
  <c r="G16" i="2"/>
  <c r="G14" i="2"/>
  <c r="D42" i="2" l="1"/>
  <c r="C71" i="2"/>
  <c r="C70" i="2" s="1"/>
  <c r="B76" i="2"/>
  <c r="B47" i="2"/>
  <c r="B78" i="2"/>
  <c r="B49" i="2"/>
  <c r="B72" i="2"/>
  <c r="B43" i="2"/>
  <c r="B74" i="2"/>
  <c r="B45" i="2"/>
  <c r="C41" i="2"/>
  <c r="F24" i="7"/>
  <c r="F49" i="6" s="1"/>
  <c r="F23" i="7"/>
  <c r="F48" i="6" s="1"/>
  <c r="F22" i="7"/>
  <c r="F47" i="6" s="1"/>
  <c r="F21" i="7"/>
  <c r="F46" i="6" s="1"/>
  <c r="F20" i="7"/>
  <c r="F36" i="6" s="1"/>
  <c r="F102" i="6" l="1"/>
  <c r="G102" i="6" s="1"/>
  <c r="F156" i="6"/>
  <c r="G156" i="6" s="1"/>
  <c r="F103" i="6"/>
  <c r="G103" i="6" s="1"/>
  <c r="F157" i="6"/>
  <c r="G157" i="6" s="1"/>
  <c r="F145" i="6"/>
  <c r="G145" i="6" s="1"/>
  <c r="F91" i="6"/>
  <c r="G91" i="6" s="1"/>
  <c r="F104" i="6"/>
  <c r="G104" i="6" s="1"/>
  <c r="F158" i="6"/>
  <c r="G158" i="6" s="1"/>
  <c r="F101" i="6"/>
  <c r="G101" i="6" s="1"/>
  <c r="F155" i="6"/>
  <c r="G155" i="6" s="1"/>
  <c r="F13" i="8"/>
  <c r="F31" i="6" s="1"/>
  <c r="G159" i="6" l="1"/>
  <c r="G79" i="2" s="1"/>
  <c r="F86" i="6"/>
  <c r="G86" i="6" s="1"/>
  <c r="F140" i="6"/>
  <c r="G140" i="6" s="1"/>
  <c r="G105" i="6"/>
  <c r="G50" i="2" s="1"/>
  <c r="G47" i="6"/>
  <c r="G48" i="6"/>
  <c r="G49" i="6"/>
  <c r="G46" i="6"/>
  <c r="G38" i="6"/>
  <c r="G39" i="6"/>
  <c r="G42" i="6"/>
  <c r="G36" i="6"/>
  <c r="C50" i="2" l="1"/>
  <c r="C49" i="2" s="1"/>
  <c r="F50" i="2"/>
  <c r="F79" i="2"/>
  <c r="C79" i="2"/>
  <c r="C78" i="2" s="1"/>
  <c r="G50" i="6"/>
  <c r="G21" i="2" s="1"/>
  <c r="A5" i="2"/>
  <c r="A7" i="8"/>
  <c r="F21" i="2" l="1"/>
  <c r="C21" i="2"/>
  <c r="C20" i="2" s="1"/>
  <c r="A6" i="2"/>
  <c r="D17" i="5" l="1"/>
  <c r="C11" i="5"/>
  <c r="C29" i="5" l="1"/>
  <c r="D26" i="5"/>
  <c r="G31" i="6"/>
  <c r="F11" i="8" l="1"/>
  <c r="F22" i="6" s="1"/>
  <c r="F23" i="8"/>
  <c r="F29" i="6" s="1"/>
  <c r="F22" i="8"/>
  <c r="F30" i="6" s="1"/>
  <c r="F21" i="8"/>
  <c r="F20" i="8"/>
  <c r="F43" i="6" s="1"/>
  <c r="F19" i="8"/>
  <c r="F41" i="6" s="1"/>
  <c r="F18" i="8"/>
  <c r="F40" i="6" s="1"/>
  <c r="F17" i="8"/>
  <c r="F16" i="8"/>
  <c r="F37" i="6" s="1"/>
  <c r="F15" i="8"/>
  <c r="F33" i="6" s="1"/>
  <c r="F14" i="8"/>
  <c r="F32" i="6" s="1"/>
  <c r="F12" i="8"/>
  <c r="F23" i="6" s="1"/>
  <c r="G37" i="6" l="1"/>
  <c r="F146" i="6"/>
  <c r="G146" i="6" s="1"/>
  <c r="F92" i="6"/>
  <c r="G92" i="6" s="1"/>
  <c r="G43" i="6"/>
  <c r="F152" i="6"/>
  <c r="G152" i="6" s="1"/>
  <c r="F98" i="6"/>
  <c r="G98" i="6" s="1"/>
  <c r="G23" i="6"/>
  <c r="F132" i="6"/>
  <c r="G132" i="6" s="1"/>
  <c r="F78" i="6"/>
  <c r="G78" i="6" s="1"/>
  <c r="G32" i="6"/>
  <c r="F87" i="6"/>
  <c r="G87" i="6" s="1"/>
  <c r="F141" i="6"/>
  <c r="G141" i="6" s="1"/>
  <c r="G40" i="6"/>
  <c r="F149" i="6"/>
  <c r="G149" i="6" s="1"/>
  <c r="F95" i="6"/>
  <c r="G95" i="6" s="1"/>
  <c r="G30" i="6"/>
  <c r="G34" i="6" s="1"/>
  <c r="G17" i="2" s="1"/>
  <c r="C17" i="2" s="1"/>
  <c r="C16" i="2" s="1"/>
  <c r="F139" i="6"/>
  <c r="G139" i="6" s="1"/>
  <c r="F85" i="6"/>
  <c r="G85" i="6" s="1"/>
  <c r="G33" i="6"/>
  <c r="F142" i="6"/>
  <c r="G142" i="6" s="1"/>
  <c r="F88" i="6"/>
  <c r="G88" i="6" s="1"/>
  <c r="G41" i="6"/>
  <c r="F150" i="6"/>
  <c r="G150" i="6" s="1"/>
  <c r="F96" i="6"/>
  <c r="G96" i="6" s="1"/>
  <c r="G29" i="6"/>
  <c r="F138" i="6"/>
  <c r="G138" i="6" s="1"/>
  <c r="F84" i="6"/>
  <c r="G84" i="6" s="1"/>
  <c r="G89" i="6" s="1"/>
  <c r="G46" i="2" s="1"/>
  <c r="G22" i="6"/>
  <c r="F77" i="6"/>
  <c r="G77" i="6" s="1"/>
  <c r="F131" i="6"/>
  <c r="G131" i="6" s="1"/>
  <c r="F19" i="7"/>
  <c r="F26" i="6" s="1"/>
  <c r="F18" i="7"/>
  <c r="F25" i="6" s="1"/>
  <c r="F17" i="7"/>
  <c r="F24" i="6" s="1"/>
  <c r="F16" i="7"/>
  <c r="F21" i="6" s="1"/>
  <c r="F15" i="7"/>
  <c r="F20" i="6" s="1"/>
  <c r="F14" i="7"/>
  <c r="F19" i="6" s="1"/>
  <c r="F13" i="7"/>
  <c r="F18" i="6" s="1"/>
  <c r="G44" i="6" l="1"/>
  <c r="G19" i="2" s="1"/>
  <c r="F19" i="2" s="1"/>
  <c r="F26" i="2" s="1"/>
  <c r="G99" i="6"/>
  <c r="G48" i="2" s="1"/>
  <c r="G143" i="6"/>
  <c r="G75" i="2" s="1"/>
  <c r="G153" i="6"/>
  <c r="G77" i="2" s="1"/>
  <c r="G21" i="6"/>
  <c r="F130" i="6"/>
  <c r="G130" i="6" s="1"/>
  <c r="F76" i="6"/>
  <c r="G76" i="6" s="1"/>
  <c r="G18" i="6"/>
  <c r="F73" i="6"/>
  <c r="G73" i="6" s="1"/>
  <c r="F127" i="6"/>
  <c r="G127" i="6" s="1"/>
  <c r="G24" i="6"/>
  <c r="F133" i="6"/>
  <c r="G133" i="6" s="1"/>
  <c r="F79" i="6"/>
  <c r="G79" i="6" s="1"/>
  <c r="D46" i="2"/>
  <c r="E46" i="2"/>
  <c r="C46" i="2"/>
  <c r="C45" i="2" s="1"/>
  <c r="G19" i="6"/>
  <c r="F128" i="6"/>
  <c r="G128" i="6" s="1"/>
  <c r="F74" i="6"/>
  <c r="G74" i="6" s="1"/>
  <c r="G25" i="6"/>
  <c r="F80" i="6"/>
  <c r="G80" i="6" s="1"/>
  <c r="F134" i="6"/>
  <c r="G134" i="6" s="1"/>
  <c r="G20" i="6"/>
  <c r="F129" i="6"/>
  <c r="G129" i="6" s="1"/>
  <c r="F75" i="6"/>
  <c r="G75" i="6" s="1"/>
  <c r="G26" i="6"/>
  <c r="F81" i="6"/>
  <c r="G81" i="6" s="1"/>
  <c r="F135" i="6"/>
  <c r="G135" i="6" s="1"/>
  <c r="C19" i="2"/>
  <c r="C18" i="2" s="1"/>
  <c r="E19" i="2"/>
  <c r="E17" i="2"/>
  <c r="D17" i="2"/>
  <c r="F12" i="7"/>
  <c r="F17" i="6" s="1"/>
  <c r="G17" i="6" s="1"/>
  <c r="G27" i="6" s="1"/>
  <c r="G15" i="2" s="1"/>
  <c r="F11" i="7"/>
  <c r="G82" i="6" l="1"/>
  <c r="C77" i="2"/>
  <c r="C76" i="2" s="1"/>
  <c r="F77" i="2"/>
  <c r="F84" i="2" s="1"/>
  <c r="E77" i="2"/>
  <c r="E75" i="2"/>
  <c r="C75" i="2"/>
  <c r="C74" i="2" s="1"/>
  <c r="D75" i="2"/>
  <c r="G136" i="6"/>
  <c r="F48" i="2"/>
  <c r="F55" i="2" s="1"/>
  <c r="C48" i="2"/>
  <c r="C47" i="2" s="1"/>
  <c r="E48" i="2"/>
  <c r="D15" i="2"/>
  <c r="C15" i="2"/>
  <c r="C14" i="2" s="1"/>
  <c r="E15" i="2"/>
  <c r="E26" i="2" s="1"/>
  <c r="G14" i="6"/>
  <c r="G13" i="6"/>
  <c r="G73" i="2" l="1"/>
  <c r="G160" i="6"/>
  <c r="G161" i="6" s="1"/>
  <c r="G44" i="2"/>
  <c r="G106" i="6"/>
  <c r="G107" i="6" s="1"/>
  <c r="G15" i="6"/>
  <c r="G13" i="2" s="1"/>
  <c r="G26" i="2" s="1"/>
  <c r="F24" i="2" s="1"/>
  <c r="D44" i="2" l="1"/>
  <c r="D55" i="2" s="1"/>
  <c r="E44" i="2"/>
  <c r="E55" i="2" s="1"/>
  <c r="C44" i="2"/>
  <c r="G55" i="2"/>
  <c r="E73" i="2"/>
  <c r="E84" i="2" s="1"/>
  <c r="D73" i="2"/>
  <c r="D84" i="2" s="1"/>
  <c r="G84" i="2"/>
  <c r="F82" i="2" s="1"/>
  <c r="C73" i="2"/>
  <c r="G51" i="6"/>
  <c r="G168" i="6" s="1"/>
  <c r="G12" i="2"/>
  <c r="E53" i="2" l="1"/>
  <c r="F53" i="2"/>
  <c r="C43" i="2"/>
  <c r="C51" i="2"/>
  <c r="D82" i="2"/>
  <c r="D85" i="2"/>
  <c r="E85" i="2" s="1"/>
  <c r="F85" i="2" s="1"/>
  <c r="C72" i="2"/>
  <c r="C80" i="2"/>
  <c r="E82" i="2"/>
  <c r="D56" i="2"/>
  <c r="E56" i="2" s="1"/>
  <c r="F56" i="2" s="1"/>
  <c r="D53" i="2"/>
  <c r="G52" i="6"/>
  <c r="C13" i="2"/>
  <c r="C22" i="2" s="1"/>
  <c r="D13" i="2"/>
  <c r="D26" i="2" s="1"/>
  <c r="D54" i="2" l="1"/>
  <c r="E54" i="2" s="1"/>
  <c r="F54" i="2" s="1"/>
  <c r="G53" i="2"/>
  <c r="D83" i="2"/>
  <c r="E83" i="2" s="1"/>
  <c r="F83" i="2" s="1"/>
  <c r="G82" i="2"/>
  <c r="C12" i="2"/>
  <c r="E24" i="2"/>
  <c r="D24" i="2" l="1"/>
  <c r="G24" i="2" s="1"/>
  <c r="D27" i="2"/>
  <c r="E27" i="2" s="1"/>
  <c r="F27" i="2" s="1"/>
  <c r="D25" i="2" l="1"/>
  <c r="E25" i="2" s="1"/>
  <c r="F25" i="2" s="1"/>
</calcChain>
</file>

<file path=xl/sharedStrings.xml><?xml version="1.0" encoding="utf-8"?>
<sst xmlns="http://schemas.openxmlformats.org/spreadsheetml/2006/main" count="629" uniqueCount="171">
  <si>
    <t>UND</t>
  </si>
  <si>
    <t>QUANT</t>
  </si>
  <si>
    <t>P. UNIT</t>
  </si>
  <si>
    <t>P. TOTAL</t>
  </si>
  <si>
    <t xml:space="preserve"> </t>
  </si>
  <si>
    <t>1.0</t>
  </si>
  <si>
    <t>1.1</t>
  </si>
  <si>
    <t>M³</t>
  </si>
  <si>
    <t>1.2</t>
  </si>
  <si>
    <t>1.3</t>
  </si>
  <si>
    <t xml:space="preserve">ESTADO DO PARÁ </t>
  </si>
  <si>
    <t>PREFEITURA MUNICIPAL DE JACAREACANGA</t>
  </si>
  <si>
    <t>M</t>
  </si>
  <si>
    <t>PLANILHA ORÇAMENTÁRIA</t>
  </si>
  <si>
    <t xml:space="preserve">BDI </t>
  </si>
  <si>
    <t>DESCRIÇÃO DOS SERVIÇOS</t>
  </si>
  <si>
    <t>TOTAL DO ORÇAMENTO COM BDI</t>
  </si>
  <si>
    <t>CRONOGRAMA FISICO - FINANCEIRO</t>
  </si>
  <si>
    <t>ETAPAS</t>
  </si>
  <si>
    <t>SERVIÇOS</t>
  </si>
  <si>
    <t>Porcentagem</t>
  </si>
  <si>
    <t>PERÍODO</t>
  </si>
  <si>
    <t>TOTAL(R$)</t>
  </si>
  <si>
    <t>Valor (R$)</t>
  </si>
  <si>
    <t>1.º MÊS</t>
  </si>
  <si>
    <t>2.º MÊS</t>
  </si>
  <si>
    <t>TOTAL</t>
  </si>
  <si>
    <t>PERCENTUAL SIMPLES</t>
  </si>
  <si>
    <t>PERCENTUAL ACUMULADO</t>
  </si>
  <si>
    <t>VALOR TOTAL SIMPLES</t>
  </si>
  <si>
    <t>VALOR TOTAL ACUMULADO</t>
  </si>
  <si>
    <t>ÍTEN</t>
  </si>
  <si>
    <t>CÓD.</t>
  </si>
  <si>
    <t>TOTAL DO ORÇAMENTO</t>
  </si>
  <si>
    <t>ITEM</t>
  </si>
  <si>
    <t>PREÇO MÉDIO</t>
  </si>
  <si>
    <t>AGROFLORA</t>
  </si>
  <si>
    <t>TAPAJÓS C&amp;T</t>
  </si>
  <si>
    <t>MOURA CONST.</t>
  </si>
  <si>
    <t>COMPOSIÇÃO DE PREÇOS POR PESQUISA DE MERCADO NA CIDADE DE ITAITUBA PARA OS MATERIAIS EMPREGADOS NA PERFURAÇÃO E FUNCIONAMENTO DO POÇO</t>
  </si>
  <si>
    <t>REVESTIMENTO TUBO PVC GEOMECÂNICO NERVURADO STANDARD D= 6"</t>
  </si>
  <si>
    <t>FILTRO PVC DE REVESTIMENTO GEOMECÂNICO NERVURADO STANDARD D= 6"</t>
  </si>
  <si>
    <t>CABO SIL PP 3X6MM</t>
  </si>
  <si>
    <t>FEIRÃO DA CONSTRUÇÃO</t>
  </si>
  <si>
    <t>CASA DOS TUBOS &amp; CONEXÕES</t>
  </si>
  <si>
    <t>COTAÇÃO</t>
  </si>
  <si>
    <t>DETALHAMENTO DO BDI</t>
  </si>
  <si>
    <t>Item</t>
  </si>
  <si>
    <t>Descrição dos Serviços</t>
  </si>
  <si>
    <t>%</t>
  </si>
  <si>
    <t>PV</t>
  </si>
  <si>
    <t>CD</t>
  </si>
  <si>
    <t>ADMINISTRAÇÃO CENTRAL</t>
  </si>
  <si>
    <t>ESCRITÓRIO CENTRAL</t>
  </si>
  <si>
    <t>VIAGENS</t>
  </si>
  <si>
    <t>OUTROS</t>
  </si>
  <si>
    <t>IMPOSTOS E TAXAS</t>
  </si>
  <si>
    <t>2.1</t>
  </si>
  <si>
    <t>ISS</t>
  </si>
  <si>
    <t>2.2</t>
  </si>
  <si>
    <t>PIS</t>
  </si>
  <si>
    <t>2.3</t>
  </si>
  <si>
    <t>Cofins</t>
  </si>
  <si>
    <t>2.4</t>
  </si>
  <si>
    <t>CPRB</t>
  </si>
  <si>
    <t>TAXA DE RISCO</t>
  </si>
  <si>
    <t>3.1</t>
  </si>
  <si>
    <t>SEGURO</t>
  </si>
  <si>
    <t>3.2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</si>
  <si>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</si>
  <si>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</si>
  <si>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</si>
  <si>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</si>
  <si>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</si>
  <si>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</si>
  <si>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</si>
  <si>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TOTAL COM BDI</t>
  </si>
  <si>
    <t>PLANILHA DE CÁLCULO DE BDI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</si>
  <si>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</si>
  <si>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</si>
  <si>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</si>
  <si>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</si>
  <si>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</si>
  <si>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</si>
  <si>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</si>
  <si>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</si>
  <si>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>((((1+((E10+E20)/100))*(1+E25/100)*(1+E27/100))/(1-D15/100)-1)*100)</t>
  </si>
  <si>
    <t>SEDOP 10008</t>
  </si>
  <si>
    <t xml:space="preserve">SECRETARIA MUNICIPAL DE OBRAS, URBANIZAÇÃO, TRANSPORTE E LIMPEZA URBANA – SEMUTRAN.
</t>
  </si>
  <si>
    <t xml:space="preserve">SECRETARIA MUNICIPAL DE OBRAS, URBANIZAÇÃO, TRANSPORTE E LIMPEZA URBANA – SEMUTRAN.
</t>
  </si>
  <si>
    <t>LIMPEZA E DESENV. COM COMPRESSOR DE AR</t>
  </si>
  <si>
    <t>2.0</t>
  </si>
  <si>
    <t>3.0</t>
  </si>
  <si>
    <t>3.3</t>
  </si>
  <si>
    <t>3.4</t>
  </si>
  <si>
    <t>3.5</t>
  </si>
  <si>
    <t>4.0</t>
  </si>
  <si>
    <t>SERVIÇOS PRELIMINARES</t>
  </si>
  <si>
    <t>MOBILIZAÇÃO E INSTALAÇÃO DE EQUIP/TRANSP.</t>
  </si>
  <si>
    <t>PERFURAÇÃO EM SEDIMENTO EM 6 '' (FURO GUIA)</t>
  </si>
  <si>
    <t>REABERTURA EM SEDIMENTO EM 8 '' (PARA CRAVEJAMENTO DO TUBO NA ROCHA)</t>
  </si>
  <si>
    <t>REABERTURA EM SEDIMENTO EM 12 ''</t>
  </si>
  <si>
    <t>PERFURAÇÃO EM ROCHA SÃ EM 6''</t>
  </si>
  <si>
    <t>SELO SANITARIO</t>
  </si>
  <si>
    <t>REVESTIMENTO GEOMECANICO STD 6''X4M</t>
  </si>
  <si>
    <t>FILTRO GEOMECANICO STD 6''X4M</t>
  </si>
  <si>
    <t>PRE-FILTRO 1 A 3 mm</t>
  </si>
  <si>
    <t>BASE DE CONCRETO DE (1,0 X 1,0 X 0,30M)</t>
  </si>
  <si>
    <t>FORNECIMENTO E ASSENTAMENTO DO CONJUNTO MOTO BOMBA</t>
  </si>
  <si>
    <t xml:space="preserve">AQUISIÇÃO E ASSENTAMENTO DE TUBOS, PEÇAS E CONEXÕES PARA </t>
  </si>
  <si>
    <t>TAMPA POÇO 6”</t>
  </si>
  <si>
    <t>REGISTRO FECHO RAPIDO DE 1''</t>
  </si>
  <si>
    <t>NIPLE GALV. 1''</t>
  </si>
  <si>
    <t>TESTE DE VAZÃO 24HRS</t>
  </si>
  <si>
    <t>RELATÓRIO TÉCNICO</t>
  </si>
  <si>
    <t>DESINFECÇÃO BACTERIOLÓGICA(HIPOCLORITO)</t>
  </si>
  <si>
    <t>ANÁLISE FÍSICO QUIMICO E BACTERIOLÓGICO</t>
  </si>
  <si>
    <t>2.5</t>
  </si>
  <si>
    <t>2.6</t>
  </si>
  <si>
    <t>2.7</t>
  </si>
  <si>
    <t>2.8</t>
  </si>
  <si>
    <t>2.9</t>
  </si>
  <si>
    <t>2.10</t>
  </si>
  <si>
    <t>4.1</t>
  </si>
  <si>
    <t>4.2</t>
  </si>
  <si>
    <t>4.3</t>
  </si>
  <si>
    <t>4.4</t>
  </si>
  <si>
    <t>4.5</t>
  </si>
  <si>
    <t>4.6</t>
  </si>
  <si>
    <t>4.7</t>
  </si>
  <si>
    <t>4.8</t>
  </si>
  <si>
    <t>5.1</t>
  </si>
  <si>
    <t>5.2</t>
  </si>
  <si>
    <t>5.3</t>
  </si>
  <si>
    <t>5.4</t>
  </si>
  <si>
    <t>PERFURAÇÃO DE POÇO PROFUNDO</t>
  </si>
  <si>
    <t>SEDOP 011340</t>
  </si>
  <si>
    <t>M²</t>
  </si>
  <si>
    <t>PLACA DE OBRA EM CHAPA GALVANIZADA</t>
  </si>
  <si>
    <t>TUBO ROSCAVEL EDUTOR AZUL 1. 1/2 X 4 MT</t>
  </si>
  <si>
    <t>LUVA 1. 1/2"</t>
  </si>
  <si>
    <t>CURVA GALV. MACHO 1.1/2"</t>
  </si>
  <si>
    <t>UNIÃO GALV. 1.1/2"</t>
  </si>
  <si>
    <t>NIPEL GALV. 1.1/2"</t>
  </si>
  <si>
    <t>VALVULA RETENÇÃO HORIZONTAL 1.1/2 "</t>
  </si>
  <si>
    <t>REG. GAVETA BRONZE 1.1/2"</t>
  </si>
  <si>
    <t>CORDA VERDE (PET) POLIESTER 16MM</t>
  </si>
  <si>
    <t>PAINEL LEÃO 7CV 220V</t>
  </si>
  <si>
    <t>MOTOBOMBA LEÃO 7 CV 220 V</t>
  </si>
  <si>
    <t>CONJUNTO MOTO BOMBA DE 7,0 CV 220 V</t>
  </si>
  <si>
    <t>PAINEL PARA MOTOBOMBA 7CV 220V</t>
  </si>
  <si>
    <t>TUBO EDUTOR EM PVC DE 1.1/2''</t>
  </si>
  <si>
    <t>LUVAS GALV. 1.1/2 ''</t>
  </si>
  <si>
    <t>CURVA 90° GALV. 1.1/2''</t>
  </si>
  <si>
    <t>TE REDUÇÃO GALV. 1.1/2'' X 1''</t>
  </si>
  <si>
    <t>NIPLE 1.1/2 ''</t>
  </si>
  <si>
    <t>VALVULA DE RETENÇÃO BRONZE 1.1/2''</t>
  </si>
  <si>
    <t>REGISTRO GAVETA 1.1/2''</t>
  </si>
  <si>
    <t>CABO SIL PP 3X6MM²</t>
  </si>
  <si>
    <t>LOCAL: JACAREACANGA- PA</t>
  </si>
  <si>
    <t>SERVIÇOS COMPLEMENTARES</t>
  </si>
  <si>
    <t>3.º MÊS</t>
  </si>
  <si>
    <t>M. P. AGUIAR DE LIMA</t>
  </si>
  <si>
    <t>OBJETO: PERFURAÇÃO E EXECUÇÃO DE POÇO TUBULAR PROFUNDO NO BAIRRO DOS ALAGADOS</t>
  </si>
  <si>
    <t>OBJETO: PERFURAÇÃO E EXECUÇÃO DE POÇO TUBULAR PROFUNDO NA COMUNIDADE SÃO MARTINS</t>
  </si>
  <si>
    <t>TOTAL DO ORÇAMENTO 3 POÇOS</t>
  </si>
  <si>
    <t>TOTAL DO ORÇAMENTO 3 POÇOS COM BDI</t>
  </si>
  <si>
    <t>DATA: SETEMBRO 2021</t>
  </si>
  <si>
    <t>OBJETO: PERFURAÇÃO E EXECUÇÃO DE POÇO TUBULAR PROFUNDO NA SECRETARIA MUNICIPAL DE ASSISTÊNCIA SOCIAL - SEMAS</t>
  </si>
  <si>
    <t>TOTAL GLOBAL</t>
  </si>
  <si>
    <t>COMPOSIÇÃO DE PREÇOS POR PESQUISA DE MERCADO NA CIDADE DE ITAITUBA PARA PERFURAÇÃO DE POÇO TUBULAR COM PROFUNDIDADE ESTIMADA DE 150M E DIAMETRO DE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</si>
</sst>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* #,##0.00_);_(* \(#,##0.00\);_(* &quot;-&quot;??_);_(@_)"/>
    <numFmt numFmtId="166" formatCode="0.0000000000000"/>
    <numFmt numFmtId="167" formatCode="0.0000%"/>
    <numFmt numFmtId="168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imes New Roman"/>
      <family val="1"/>
    </font>
    <font>
      <sz val="13"/>
      <color theme="1"/>
      <name val="Calibri"/>
      <family val="2"/>
      <scheme val="minor"/>
    </font>
    <font>
      <b/>
      <sz val="11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/>
      <right/>
      <top style="thin">
        <color theme="3" tint="-0.499984740745262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3" tint="-0.499984740745262"/>
      </left>
      <right/>
      <top style="thin">
        <color indexed="64"/>
      </top>
      <bottom style="thin">
        <color theme="3" tint="-0.499984740745262"/>
      </bottom>
      <diagonal/>
    </border>
    <border>
      <left/>
      <right/>
      <top style="thin">
        <color indexed="64"/>
      </top>
      <bottom style="thin">
        <color theme="3" tint="-0.499984740745262"/>
      </bottom>
      <diagonal/>
    </border>
    <border>
      <left/>
      <right style="thin">
        <color theme="3" tint="-0.499984740745262"/>
      </right>
      <top style="thin">
        <color indexed="64"/>
      </top>
      <bottom style="thin">
        <color theme="3" tint="-0.499984740745262"/>
      </bottom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indexed="64"/>
      </bottom>
      <diagonal/>
    </border>
    <border>
      <left/>
      <right/>
      <top style="thin">
        <color theme="3" tint="-0.499984740745262"/>
      </top>
      <bottom style="thin">
        <color indexed="64"/>
      </bottom>
      <diagonal/>
    </border>
    <border>
      <left/>
      <right style="thin">
        <color theme="3" tint="-0.499984740745262"/>
      </right>
      <top style="thin">
        <color theme="3" tint="-0.499984740745262"/>
      </top>
      <bottom style="thin">
        <color indexed="64"/>
      </bottom>
      <diagonal/>
    </border>
  </borders>
  <cellStyleXfs count="4">
    <xf numFmtId="0" fontId="0" fillId="0" borderId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2" fillId="0" borderId="0"/>
  </cellStyleXfs>
  <cellXfs count="246">
    <xf numFmtId="0" fontId="0" fillId="0" borderId="0" xfId="0"/>
    <xf numFmtId="0" fontId="0" fillId="0" borderId="0" xfId="0" applyBorder="1"/>
    <xf numFmtId="0" fontId="8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Continuous" vertical="center"/>
    </xf>
    <xf numFmtId="0" fontId="12" fillId="0" borderId="11" xfId="0" applyFont="1" applyBorder="1" applyAlignment="1">
      <alignment horizontal="centerContinuous" vertical="center"/>
    </xf>
    <xf numFmtId="10" fontId="12" fillId="0" borderId="1" xfId="0" applyNumberFormat="1" applyFont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39" fontId="12" fillId="0" borderId="1" xfId="0" applyNumberFormat="1" applyFont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Continuous" vertical="center"/>
    </xf>
    <xf numFmtId="10" fontId="11" fillId="0" borderId="1" xfId="0" applyNumberFormat="1" applyFont="1" applyBorder="1" applyAlignment="1">
      <alignment horizontal="center" vertical="center"/>
    </xf>
    <xf numFmtId="39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/>
    </xf>
    <xf numFmtId="0" fontId="0" fillId="4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/>
    <xf numFmtId="164" fontId="14" fillId="0" borderId="1" xfId="0" applyNumberFormat="1" applyFont="1" applyBorder="1" applyAlignment="1">
      <alignment horizontal="center"/>
    </xf>
    <xf numFmtId="43" fontId="6" fillId="0" borderId="1" xfId="0" applyNumberFormat="1" applyFont="1" applyFill="1" applyBorder="1" applyAlignment="1">
      <alignment horizontal="center"/>
    </xf>
    <xf numFmtId="43" fontId="4" fillId="3" borderId="0" xfId="0" applyNumberFormat="1" applyFont="1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9" xfId="0" applyBorder="1"/>
    <xf numFmtId="0" fontId="0" fillId="0" borderId="19" xfId="0" applyBorder="1"/>
    <xf numFmtId="166" fontId="0" fillId="0" borderId="0" xfId="0" applyNumberFormat="1"/>
    <xf numFmtId="44" fontId="0" fillId="0" borderId="0" xfId="0" applyNumberFormat="1"/>
    <xf numFmtId="44" fontId="1" fillId="0" borderId="0" xfId="2" applyFont="1" applyBorder="1" applyAlignment="1">
      <alignment horizontal="center" vertical="center"/>
    </xf>
    <xf numFmtId="44" fontId="1" fillId="0" borderId="0" xfId="0" applyNumberFormat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6" fillId="6" borderId="0" xfId="0" applyFont="1" applyFill="1"/>
    <xf numFmtId="0" fontId="17" fillId="6" borderId="0" xfId="0" applyFont="1" applyFill="1"/>
    <xf numFmtId="0" fontId="0" fillId="7" borderId="21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8" borderId="27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vertical="center"/>
    </xf>
    <xf numFmtId="43" fontId="13" fillId="8" borderId="28" xfId="0" applyNumberFormat="1" applyFont="1" applyFill="1" applyBorder="1" applyAlignment="1">
      <alignment horizontal="right" vertical="center"/>
    </xf>
    <xf numFmtId="43" fontId="13" fillId="8" borderId="29" xfId="0" applyNumberFormat="1" applyFont="1" applyFill="1" applyBorder="1" applyAlignment="1">
      <alignment horizontal="right" vertical="center"/>
    </xf>
    <xf numFmtId="0" fontId="0" fillId="0" borderId="23" xfId="0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3" fontId="0" fillId="0" borderId="28" xfId="0" applyNumberFormat="1" applyFont="1" applyBorder="1" applyAlignment="1">
      <alignment vertical="center"/>
    </xf>
    <xf numFmtId="43" fontId="0" fillId="0" borderId="29" xfId="0" applyNumberFormat="1" applyFont="1" applyBorder="1" applyAlignment="1">
      <alignment vertical="center"/>
    </xf>
    <xf numFmtId="4" fontId="0" fillId="0" borderId="23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Font="1" applyBorder="1" applyAlignment="1">
      <alignment horizontal="right" vertical="center"/>
    </xf>
    <xf numFmtId="43" fontId="13" fillId="8" borderId="28" xfId="0" applyNumberFormat="1" applyFont="1" applyFill="1" applyBorder="1" applyAlignment="1">
      <alignment vertical="center"/>
    </xf>
    <xf numFmtId="43" fontId="13" fillId="8" borderId="29" xfId="0" applyNumberFormat="1" applyFont="1" applyFill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43" fontId="0" fillId="0" borderId="28" xfId="0" applyNumberForma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3" fontId="0" fillId="8" borderId="28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43" fontId="13" fillId="8" borderId="0" xfId="0" applyNumberFormat="1" applyFont="1" applyFill="1" applyBorder="1" applyAlignment="1">
      <alignment vertical="center"/>
    </xf>
    <xf numFmtId="2" fontId="0" fillId="0" borderId="28" xfId="0" applyNumberFormat="1" applyFont="1" applyBorder="1" applyAlignment="1">
      <alignment vertical="center"/>
    </xf>
    <xf numFmtId="2" fontId="0" fillId="0" borderId="29" xfId="0" applyNumberFormat="1" applyFont="1" applyBorder="1" applyAlignment="1">
      <alignment vertical="center"/>
    </xf>
    <xf numFmtId="0" fontId="0" fillId="9" borderId="30" xfId="0" applyFont="1" applyFill="1" applyBorder="1" applyAlignment="1">
      <alignment horizontal="right" vertical="center"/>
    </xf>
    <xf numFmtId="0" fontId="13" fillId="9" borderId="31" xfId="0" applyFont="1" applyFill="1" applyBorder="1" applyAlignment="1">
      <alignment vertical="center"/>
    </xf>
    <xf numFmtId="2" fontId="13" fillId="9" borderId="31" xfId="0" applyNumberFormat="1" applyFont="1" applyFill="1" applyBorder="1" applyAlignment="1">
      <alignment vertical="center"/>
    </xf>
    <xf numFmtId="2" fontId="13" fillId="9" borderId="32" xfId="0" applyNumberFormat="1" applyFont="1" applyFill="1" applyBorder="1" applyAlignment="1">
      <alignment vertical="center"/>
    </xf>
    <xf numFmtId="4" fontId="0" fillId="0" borderId="23" xfId="0" applyNumberForma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43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7" fillId="6" borderId="33" xfId="0" applyFont="1" applyFill="1" applyBorder="1"/>
    <xf numFmtId="0" fontId="17" fillId="6" borderId="34" xfId="0" applyFont="1" applyFill="1" applyBorder="1"/>
    <xf numFmtId="0" fontId="0" fillId="9" borderId="33" xfId="0" applyFill="1" applyBorder="1"/>
    <xf numFmtId="0" fontId="0" fillId="9" borderId="34" xfId="0" applyFill="1" applyBorder="1"/>
    <xf numFmtId="0" fontId="0" fillId="9" borderId="35" xfId="0" applyFill="1" applyBorder="1"/>
    <xf numFmtId="0" fontId="0" fillId="9" borderId="36" xfId="0" applyFill="1" applyBorder="1"/>
    <xf numFmtId="0" fontId="0" fillId="9" borderId="0" xfId="0" applyFill="1" applyBorder="1"/>
    <xf numFmtId="0" fontId="0" fillId="9" borderId="37" xfId="0" applyFill="1" applyBorder="1"/>
    <xf numFmtId="0" fontId="0" fillId="9" borderId="36" xfId="0" applyFill="1" applyBorder="1" applyAlignment="1">
      <alignment vertical="center"/>
    </xf>
    <xf numFmtId="0" fontId="0" fillId="9" borderId="38" xfId="0" applyFill="1" applyBorder="1" applyAlignment="1">
      <alignment vertical="center"/>
    </xf>
    <xf numFmtId="0" fontId="0" fillId="9" borderId="39" xfId="0" applyFill="1" applyBorder="1"/>
    <xf numFmtId="0" fontId="0" fillId="9" borderId="40" xfId="0" applyFill="1" applyBorder="1"/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  <xf numFmtId="0" fontId="19" fillId="0" borderId="1" xfId="0" applyFont="1" applyFill="1" applyBorder="1"/>
    <xf numFmtId="0" fontId="19" fillId="0" borderId="1" xfId="0" applyFont="1" applyBorder="1" applyAlignment="1">
      <alignment wrapText="1"/>
    </xf>
    <xf numFmtId="44" fontId="19" fillId="0" borderId="1" xfId="2" applyFont="1" applyBorder="1" applyAlignment="1">
      <alignment horizontal="center" vertical="center"/>
    </xf>
    <xf numFmtId="44" fontId="19" fillId="0" borderId="1" xfId="0" applyNumberFormat="1" applyFont="1" applyBorder="1" applyAlignment="1">
      <alignment horizontal="center" vertical="center"/>
    </xf>
    <xf numFmtId="44" fontId="19" fillId="5" borderId="1" xfId="2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10" fontId="20" fillId="0" borderId="5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5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43" fontId="6" fillId="3" borderId="1" xfId="0" applyNumberFormat="1" applyFont="1" applyFill="1" applyBorder="1" applyAlignment="1">
      <alignment horizontal="center"/>
    </xf>
    <xf numFmtId="43" fontId="20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20" fillId="4" borderId="5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43" fontId="6" fillId="4" borderId="5" xfId="0" applyNumberFormat="1" applyFont="1" applyFill="1" applyBorder="1" applyAlignment="1">
      <alignment horizontal="center"/>
    </xf>
    <xf numFmtId="43" fontId="7" fillId="4" borderId="5" xfId="0" applyNumberFormat="1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3" fillId="7" borderId="2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4" fillId="8" borderId="34" xfId="3" applyFont="1" applyFill="1" applyBorder="1" applyAlignment="1">
      <alignment vertical="center" wrapText="1"/>
    </xf>
    <xf numFmtId="0" fontId="14" fillId="8" borderId="35" xfId="3" applyFont="1" applyFill="1" applyBorder="1" applyAlignment="1">
      <alignment vertical="center" wrapText="1"/>
    </xf>
    <xf numFmtId="0" fontId="14" fillId="8" borderId="0" xfId="3" applyFont="1" applyFill="1" applyBorder="1" applyAlignment="1">
      <alignment vertical="center" wrapText="1"/>
    </xf>
    <xf numFmtId="0" fontId="14" fillId="8" borderId="37" xfId="3" applyFont="1" applyFill="1" applyBorder="1" applyAlignment="1">
      <alignment vertical="center" wrapText="1"/>
    </xf>
    <xf numFmtId="0" fontId="14" fillId="8" borderId="39" xfId="3" applyFont="1" applyFill="1" applyBorder="1" applyAlignment="1">
      <alignment vertical="center" wrapText="1"/>
    </xf>
    <xf numFmtId="0" fontId="14" fillId="8" borderId="40" xfId="3" applyFont="1" applyFill="1" applyBorder="1" applyAlignment="1">
      <alignment vertical="center" wrapText="1"/>
    </xf>
    <xf numFmtId="0" fontId="6" fillId="10" borderId="1" xfId="0" applyFont="1" applyFill="1" applyBorder="1"/>
    <xf numFmtId="0" fontId="6" fillId="10" borderId="1" xfId="0" applyFont="1" applyFill="1" applyBorder="1" applyAlignment="1">
      <alignment horizontal="center"/>
    </xf>
    <xf numFmtId="164" fontId="14" fillId="10" borderId="1" xfId="0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0" borderId="0" xfId="0" applyFill="1"/>
    <xf numFmtId="168" fontId="6" fillId="0" borderId="1" xfId="0" applyNumberFormat="1" applyFont="1" applyFill="1" applyBorder="1" applyAlignment="1">
      <alignment horizont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wrapText="1"/>
    </xf>
    <xf numFmtId="0" fontId="25" fillId="0" borderId="1" xfId="0" applyFont="1" applyFill="1" applyBorder="1" applyAlignment="1">
      <alignment horizontal="center" vertical="center" wrapText="1"/>
    </xf>
    <xf numFmtId="44" fontId="25" fillId="0" borderId="1" xfId="2" applyFont="1" applyFill="1" applyBorder="1" applyAlignment="1">
      <alignment horizontal="center" vertical="center"/>
    </xf>
    <xf numFmtId="44" fontId="25" fillId="5" borderId="1" xfId="2" applyFont="1" applyFill="1" applyBorder="1" applyAlignment="1">
      <alignment horizontal="center" vertical="center"/>
    </xf>
    <xf numFmtId="0" fontId="3" fillId="0" borderId="18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25" fillId="0" borderId="9" xfId="0" applyFont="1" applyBorder="1"/>
    <xf numFmtId="0" fontId="25" fillId="0" borderId="19" xfId="0" applyFont="1" applyBorder="1"/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46" xfId="0" applyFont="1" applyBorder="1" applyAlignment="1">
      <alignment horizontal="center"/>
    </xf>
    <xf numFmtId="0" fontId="14" fillId="10" borderId="41" xfId="0" applyFont="1" applyFill="1" applyBorder="1" applyAlignment="1">
      <alignment horizontal="center"/>
    </xf>
    <xf numFmtId="0" fontId="14" fillId="10" borderId="42" xfId="0" applyFont="1" applyFill="1" applyBorder="1" applyAlignment="1">
      <alignment horizontal="center"/>
    </xf>
    <xf numFmtId="0" fontId="14" fillId="10" borderId="43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7" xfId="0" applyFont="1" applyFill="1" applyBorder="1" applyAlignment="1">
      <alignment horizontal="center"/>
    </xf>
    <xf numFmtId="0" fontId="14" fillId="10" borderId="8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9" fillId="0" borderId="18" xfId="0" applyFont="1" applyBorder="1" applyAlignment="1">
      <alignment horizontal="left" wrapText="1"/>
    </xf>
    <xf numFmtId="0" fontId="10" fillId="0" borderId="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9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18" xfId="0" applyFont="1" applyBorder="1" applyAlignment="1">
      <alignment horizontal="center" wrapText="1"/>
    </xf>
    <xf numFmtId="0" fontId="10" fillId="0" borderId="9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0" fontId="27" fillId="0" borderId="1" xfId="0" applyFont="1" applyBorder="1" applyAlignment="1">
      <alignment horizontal="left" wrapText="1"/>
    </xf>
    <xf numFmtId="39" fontId="11" fillId="0" borderId="1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/>
    </xf>
    <xf numFmtId="0" fontId="21" fillId="0" borderId="14" xfId="0" applyNumberFormat="1" applyFont="1" applyBorder="1" applyAlignment="1">
      <alignment horizontal="center"/>
    </xf>
    <xf numFmtId="0" fontId="21" fillId="0" borderId="15" xfId="0" applyNumberFormat="1" applyFont="1" applyBorder="1" applyAlignment="1">
      <alignment horizontal="center"/>
    </xf>
    <xf numFmtId="0" fontId="21" fillId="0" borderId="16" xfId="0" applyNumberFormat="1" applyFont="1" applyBorder="1" applyAlignment="1">
      <alignment horizontal="center"/>
    </xf>
    <xf numFmtId="0" fontId="21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23" fillId="0" borderId="2" xfId="0" applyFont="1" applyBorder="1" applyAlignment="1">
      <alignment horizontal="left" wrapText="1"/>
    </xf>
    <xf numFmtId="0" fontId="23" fillId="0" borderId="3" xfId="0" applyFont="1" applyBorder="1" applyAlignment="1">
      <alignment horizontal="left" wrapText="1"/>
    </xf>
    <xf numFmtId="0" fontId="24" fillId="0" borderId="4" xfId="0" applyFont="1" applyBorder="1" applyAlignment="1">
      <alignment horizontal="left" wrapText="1"/>
    </xf>
    <xf numFmtId="0" fontId="7" fillId="0" borderId="10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9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12" fillId="0" borderId="1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7" borderId="20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1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8" borderId="34" xfId="3" applyFont="1" applyFill="1" applyBorder="1" applyAlignment="1">
      <alignment horizontal="center" vertical="center" wrapText="1"/>
    </xf>
    <xf numFmtId="0" fontId="14" fillId="8" borderId="0" xfId="3" applyFont="1" applyFill="1" applyBorder="1" applyAlignment="1">
      <alignment horizontal="center" vertical="center" wrapText="1"/>
    </xf>
    <xf numFmtId="0" fontId="14" fillId="8" borderId="39" xfId="3" applyFont="1" applyFill="1" applyBorder="1" applyAlignment="1">
      <alignment horizontal="center" vertical="center" wrapText="1"/>
    </xf>
    <xf numFmtId="44" fontId="19" fillId="0" borderId="0" xfId="0" applyNumberFormat="1" applyFont="1" applyBorder="1" applyAlignment="1">
      <alignment horizontal="center" vertical="center"/>
    </xf>
    <xf numFmtId="9" fontId="1" fillId="0" borderId="0" xfId="2" applyNumberFormat="1" applyFont="1" applyBorder="1" applyAlignment="1">
      <alignment horizontal="center" vertical="center" wrapText="1"/>
    </xf>
    <xf numFmtId="44" fontId="0" fillId="0" borderId="0" xfId="0" applyNumberFormat="1" applyBorder="1"/>
    <xf numFmtId="44" fontId="1" fillId="0" borderId="0" xfId="2" applyFont="1" applyBorder="1" applyAlignment="1">
      <alignment horizontal="center" vertical="center" wrapText="1"/>
    </xf>
    <xf numFmtId="167" fontId="1" fillId="0" borderId="0" xfId="1" applyNumberFormat="1" applyFont="1" applyBorder="1" applyAlignment="1">
      <alignment horizontal="center" vertical="center"/>
    </xf>
  </cellXfs>
  <cellStyles count="4">
    <cellStyle name="Moeda" xfId="2" builtinId="4"/>
    <cellStyle name="Normal" xfId="0" builtinId="0"/>
    <cellStyle name="Normal 2" xfId="3"/>
    <cellStyle name="Porcentagem" xfId="1" builtinId="5"/>
  </cellStyles>
  <dxfs count="0"/>
  <tableStyles count="0" defaultTableStyle="TableStyleMedium9" defaultPivotStyle="PivotStyleLight16"/>
  <colors>
    <mruColors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3003550</xdr:colOff>
      <xdr:row>0</xdr:row>
      <xdr:rowOff>130175</xdr:rowOff>
    </xdr:from>
    <xdr:to>
      <xdr:col>2</xdr:col>
      <xdr:colOff>3736975</xdr:colOff>
      <xdr:row>4</xdr:row>
      <xdr:rowOff>15875</xdr:rowOff>
    </xdr:to>
    <xdr:pic>
      <xdr:nvPicPr>
        <xdr:cNvPr id="4" name="Imagem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8550" y="130175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3000375</xdr:colOff>
      <xdr:row>55</xdr:row>
      <xdr:rowOff>66675</xdr:rowOff>
    </xdr:from>
    <xdr:ext cx="733425" cy="695325"/>
    <xdr:pic>
      <xdr:nvPicPr>
        <xdr:cNvPr id="5" name="Imagem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5375" y="1205230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3051175</xdr:colOff>
      <xdr:row>109</xdr:row>
      <xdr:rowOff>66675</xdr:rowOff>
    </xdr:from>
    <xdr:ext cx="733425" cy="695325"/>
    <xdr:pic>
      <xdr:nvPicPr>
        <xdr:cNvPr id="7" name="Imagem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6175" y="23514050"/>
          <a:ext cx="7334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444289</xdr:colOff>
      <xdr:row>0</xdr:row>
      <xdr:rowOff>71967</xdr:rowOff>
    </xdr:from>
    <xdr:to>
      <xdr:col>2</xdr:col>
      <xdr:colOff>246380</xdr:colOff>
      <xdr:row>3</xdr:row>
      <xdr:rowOff>195792</xdr:rowOff>
    </xdr:to>
    <xdr:pic>
      <xdr:nvPicPr>
        <xdr:cNvPr id="7" name="Imagem 10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3789" y="71967"/>
          <a:ext cx="706966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301414</xdr:colOff>
      <xdr:row>0</xdr:row>
      <xdr:rowOff>91017</xdr:rowOff>
    </xdr:from>
    <xdr:to>
      <xdr:col>2</xdr:col>
      <xdr:colOff>652145</xdr:colOff>
      <xdr:row>3</xdr:row>
      <xdr:rowOff>214842</xdr:rowOff>
    </xdr:to>
    <xdr:pic>
      <xdr:nvPicPr>
        <xdr:cNvPr id="4" name="Imagem 10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0914" y="91017"/>
          <a:ext cx="731731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41910</xdr:rowOff>
    </xdr:from>
    <xdr:to>
      <xdr:col>4</xdr:col>
      <xdr:colOff>28575</xdr:colOff>
      <xdr:row>2</xdr:row>
      <xdr:rowOff>15240</xdr:rowOff>
    </xdr:to>
    <xdr:pic>
      <xdr:nvPicPr>
        <xdr:cNvPr id="4" name="Imagem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41910"/>
          <a:ext cx="75247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571500</xdr:colOff>
      <xdr:row>29</xdr:row>
      <xdr:rowOff>13335</xdr:rowOff>
    </xdr:from>
    <xdr:ext cx="752475" cy="687705"/>
    <xdr:pic>
      <xdr:nvPicPr>
        <xdr:cNvPr id="5" name="Imagem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9375" y="6785610"/>
          <a:ext cx="75247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504825</xdr:colOff>
      <xdr:row>58</xdr:row>
      <xdr:rowOff>22860</xdr:rowOff>
    </xdr:from>
    <xdr:ext cx="752475" cy="687705"/>
    <xdr:pic>
      <xdr:nvPicPr>
        <xdr:cNvPr id="7" name="Imagem 10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2700" y="13738860"/>
          <a:ext cx="752475" cy="6877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198120</xdr:colOff>
      <xdr:row>6</xdr:row>
      <xdr:rowOff>85464</xdr:rowOff>
    </xdr:from>
    <xdr:ext cx="3162300" cy="585095"/>
    <xdr:pic>
      <xdr:nvPicPr>
        <xdr:cNvPr id="8" name="Imagem 7">
          <a:extLst>
            <a:ext uri="{FF2B5EF4-FFF2-40B4-BE49-F238E27FC236}">
              <a16:creationId xmlns:a16="http://schemas.microsoft.com/office/drawing/2014/main" id="{1A35CC57-55BA-474A-BEBF-BDE0E79AE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23060" y="1205604"/>
          <a:ext cx="3162300" cy="58509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9"/>
  <sheetViews>
    <sheetView topLeftCell="A41" zoomScale="60" zoomScaleNormal="60" zoomScaleSheetLayoutView="100" workbookViewId="0">
      <selection activeCell="I171" sqref="I171"/>
    </sheetView>
  </sheetViews>
  <sheetFormatPr defaultRowHeight="15" x14ac:dyDescent="0.25"/>
  <cols>
    <col min="2" max="2" width="19.42578125" bestFit="1" customWidth="1"/>
    <col min="3" max="3" width="77.140625" bestFit="1" customWidth="1"/>
    <col min="4" max="4" width="10.140625" customWidth="1"/>
    <col min="5" max="5" width="8.7109375" bestFit="1" customWidth="1"/>
    <col min="6" max="6" width="11.85546875" bestFit="1" customWidth="1"/>
    <col min="7" max="7" width="23" bestFit="1" customWidth="1"/>
    <col min="8" max="8" width="9.140625" hidden="1" customWidth="1"/>
    <col min="9" max="9" width="11.5703125" customWidth="1"/>
    <col min="10" max="10" width="13.85546875" bestFit="1" customWidth="1"/>
    <col min="11" max="11" width="10.42578125" bestFit="1" customWidth="1"/>
    <col min="16" max="16" width="8.85546875" customWidth="1"/>
  </cols>
  <sheetData>
    <row r="1" spans="1:10" ht="15" customHeight="1" x14ac:dyDescent="0.25">
      <c r="A1" s="158" t="s">
        <v>10</v>
      </c>
      <c r="B1" s="159"/>
      <c r="C1" s="159"/>
      <c r="D1" s="159"/>
      <c r="E1" s="159"/>
      <c r="F1" s="159"/>
      <c r="G1" s="160"/>
    </row>
    <row r="2" spans="1:10" ht="15" customHeight="1" x14ac:dyDescent="0.25">
      <c r="A2" s="161"/>
      <c r="B2" s="162"/>
      <c r="C2" s="162"/>
      <c r="D2" s="162"/>
      <c r="E2" s="162"/>
      <c r="F2" s="162"/>
      <c r="G2" s="163"/>
    </row>
    <row r="3" spans="1:10" ht="15" customHeight="1" x14ac:dyDescent="0.25">
      <c r="A3" s="161"/>
      <c r="B3" s="162"/>
      <c r="C3" s="162"/>
      <c r="D3" s="162"/>
      <c r="E3" s="162"/>
      <c r="F3" s="162"/>
      <c r="G3" s="163"/>
    </row>
    <row r="4" spans="1:10" ht="18.75" customHeight="1" x14ac:dyDescent="0.25">
      <c r="A4" s="161"/>
      <c r="B4" s="162"/>
      <c r="C4" s="162"/>
      <c r="D4" s="162"/>
      <c r="E4" s="162"/>
      <c r="F4" s="162"/>
      <c r="G4" s="163"/>
    </row>
    <row r="5" spans="1:10" ht="27.75" customHeight="1" x14ac:dyDescent="0.25">
      <c r="A5" s="161"/>
      <c r="B5" s="162"/>
      <c r="C5" s="162"/>
      <c r="D5" s="162"/>
      <c r="E5" s="162"/>
      <c r="F5" s="162"/>
      <c r="G5" s="163"/>
    </row>
    <row r="6" spans="1:10" ht="18" customHeight="1" x14ac:dyDescent="0.25">
      <c r="A6" s="149" t="s">
        <v>11</v>
      </c>
      <c r="B6" s="150"/>
      <c r="C6" s="150"/>
      <c r="D6" s="150"/>
      <c r="E6" s="150"/>
      <c r="F6" s="150"/>
      <c r="G6" s="151"/>
      <c r="I6" s="1"/>
    </row>
    <row r="7" spans="1:10" ht="18" customHeight="1" x14ac:dyDescent="0.25">
      <c r="A7" s="152" t="s">
        <v>88</v>
      </c>
      <c r="B7" s="153"/>
      <c r="C7" s="153"/>
      <c r="D7" s="153"/>
      <c r="E7" s="153"/>
      <c r="F7" s="153"/>
      <c r="G7" s="154"/>
      <c r="I7" s="1"/>
    </row>
    <row r="8" spans="1:10" ht="18" customHeight="1" x14ac:dyDescent="0.25">
      <c r="A8" s="155"/>
      <c r="B8" s="156"/>
      <c r="C8" s="156"/>
      <c r="D8" s="156"/>
      <c r="E8" s="156"/>
      <c r="F8" s="156"/>
      <c r="G8" s="157"/>
      <c r="I8" s="1"/>
    </row>
    <row r="9" spans="1:10" ht="38.450000000000003" customHeight="1" x14ac:dyDescent="0.25">
      <c r="A9" s="180" t="s">
        <v>163</v>
      </c>
      <c r="B9" s="181"/>
      <c r="C9" s="181"/>
      <c r="D9" s="181"/>
      <c r="E9" s="181"/>
      <c r="F9" s="181"/>
      <c r="G9" s="182"/>
      <c r="I9" s="1"/>
    </row>
    <row r="10" spans="1:10" ht="20.25" customHeight="1" x14ac:dyDescent="0.25">
      <c r="A10" s="98"/>
      <c r="B10" s="183" t="s">
        <v>13</v>
      </c>
      <c r="C10" s="184"/>
      <c r="D10" s="184"/>
      <c r="E10" s="185"/>
      <c r="F10" s="99" t="s">
        <v>14</v>
      </c>
      <c r="G10" s="100">
        <v>0.30249999999999999</v>
      </c>
      <c r="I10" s="1"/>
    </row>
    <row r="11" spans="1:10" ht="21" customHeight="1" x14ac:dyDescent="0.25">
      <c r="A11" s="101" t="s">
        <v>31</v>
      </c>
      <c r="B11" s="102" t="s">
        <v>32</v>
      </c>
      <c r="C11" s="98" t="s">
        <v>15</v>
      </c>
      <c r="D11" s="101" t="s">
        <v>0</v>
      </c>
      <c r="E11" s="101" t="s">
        <v>1</v>
      </c>
      <c r="F11" s="101" t="s">
        <v>2</v>
      </c>
      <c r="G11" s="101" t="s">
        <v>3</v>
      </c>
      <c r="I11" s="1"/>
    </row>
    <row r="12" spans="1:10" ht="15.75" x14ac:dyDescent="0.25">
      <c r="A12" s="103" t="s">
        <v>5</v>
      </c>
      <c r="B12" s="104"/>
      <c r="C12" s="105" t="s">
        <v>97</v>
      </c>
      <c r="D12" s="106"/>
      <c r="E12" s="107"/>
      <c r="F12" s="107"/>
      <c r="G12" s="107"/>
      <c r="J12" s="1"/>
    </row>
    <row r="13" spans="1:10" s="17" customFormat="1" ht="15.75" x14ac:dyDescent="0.25">
      <c r="A13" s="108" t="s">
        <v>8</v>
      </c>
      <c r="B13" s="109" t="s">
        <v>87</v>
      </c>
      <c r="C13" s="110" t="s">
        <v>98</v>
      </c>
      <c r="D13" s="109" t="s">
        <v>0</v>
      </c>
      <c r="E13" s="111">
        <v>1</v>
      </c>
      <c r="F13" s="111">
        <v>4972.22</v>
      </c>
      <c r="G13" s="111">
        <f>F13*E13</f>
        <v>4972.22</v>
      </c>
      <c r="J13" s="20"/>
    </row>
    <row r="14" spans="1:10" s="17" customFormat="1" ht="15.75" x14ac:dyDescent="0.25">
      <c r="A14" s="108" t="s">
        <v>9</v>
      </c>
      <c r="B14" s="109" t="s">
        <v>136</v>
      </c>
      <c r="C14" s="110" t="s">
        <v>138</v>
      </c>
      <c r="D14" s="109" t="s">
        <v>137</v>
      </c>
      <c r="E14" s="111">
        <v>2</v>
      </c>
      <c r="F14" s="111">
        <v>405.85</v>
      </c>
      <c r="G14" s="111">
        <f t="shared" ref="G14" si="0">F14*E14</f>
        <v>811.7</v>
      </c>
      <c r="J14" s="20"/>
    </row>
    <row r="15" spans="1:10" s="17" customFormat="1" x14ac:dyDescent="0.25">
      <c r="A15" s="177" t="s">
        <v>26</v>
      </c>
      <c r="B15" s="178"/>
      <c r="C15" s="178"/>
      <c r="D15" s="178"/>
      <c r="E15" s="178"/>
      <c r="F15" s="179"/>
      <c r="G15" s="112">
        <f>SUM(G13:G14)</f>
        <v>5783.92</v>
      </c>
    </row>
    <row r="16" spans="1:10" ht="15.75" x14ac:dyDescent="0.25">
      <c r="A16" s="103" t="s">
        <v>91</v>
      </c>
      <c r="B16" s="104"/>
      <c r="C16" s="105" t="s">
        <v>135</v>
      </c>
      <c r="D16" s="106"/>
      <c r="E16" s="107"/>
      <c r="F16" s="107"/>
      <c r="G16" s="107"/>
      <c r="J16" s="1"/>
    </row>
    <row r="17" spans="1:10" s="17" customFormat="1" ht="15.75" x14ac:dyDescent="0.25">
      <c r="A17" s="108" t="s">
        <v>57</v>
      </c>
      <c r="B17" s="109" t="s">
        <v>45</v>
      </c>
      <c r="C17" s="113" t="s">
        <v>99</v>
      </c>
      <c r="D17" s="109" t="s">
        <v>12</v>
      </c>
      <c r="E17" s="19">
        <v>40</v>
      </c>
      <c r="F17" s="111">
        <f>'COTAÇÃO PERFURAÇÃO'!F12</f>
        <v>383.33333333333331</v>
      </c>
      <c r="G17" s="111">
        <f t="shared" ref="G17:G33" si="1">F17*E17</f>
        <v>15333.333333333332</v>
      </c>
    </row>
    <row r="18" spans="1:10" s="17" customFormat="1" ht="29.25" x14ac:dyDescent="0.25">
      <c r="A18" s="108" t="s">
        <v>59</v>
      </c>
      <c r="B18" s="109" t="s">
        <v>45</v>
      </c>
      <c r="C18" s="113" t="s">
        <v>100</v>
      </c>
      <c r="D18" s="109" t="s">
        <v>12</v>
      </c>
      <c r="E18" s="19">
        <v>40</v>
      </c>
      <c r="F18" s="111">
        <f>'COTAÇÃO PERFURAÇÃO'!F13</f>
        <v>353.33333333333331</v>
      </c>
      <c r="G18" s="111">
        <f t="shared" si="1"/>
        <v>14133.333333333332</v>
      </c>
    </row>
    <row r="19" spans="1:10" s="17" customFormat="1" ht="15.75" x14ac:dyDescent="0.25">
      <c r="A19" s="108" t="s">
        <v>61</v>
      </c>
      <c r="B19" s="109" t="s">
        <v>45</v>
      </c>
      <c r="C19" s="113" t="s">
        <v>101</v>
      </c>
      <c r="D19" s="109" t="s">
        <v>12</v>
      </c>
      <c r="E19" s="19">
        <v>0</v>
      </c>
      <c r="F19" s="111">
        <f>'COTAÇÃO PERFURAÇÃO'!F14</f>
        <v>466.66666666666669</v>
      </c>
      <c r="G19" s="111">
        <f t="shared" si="1"/>
        <v>0</v>
      </c>
    </row>
    <row r="20" spans="1:10" s="17" customFormat="1" ht="15.75" x14ac:dyDescent="0.25">
      <c r="A20" s="108" t="s">
        <v>63</v>
      </c>
      <c r="B20" s="109" t="s">
        <v>45</v>
      </c>
      <c r="C20" s="113" t="s">
        <v>102</v>
      </c>
      <c r="D20" s="109" t="s">
        <v>12</v>
      </c>
      <c r="E20" s="19">
        <v>10</v>
      </c>
      <c r="F20" s="111">
        <f>'COTAÇÃO PERFURAÇÃO'!F15</f>
        <v>353.33333333333331</v>
      </c>
      <c r="G20" s="111">
        <f t="shared" si="1"/>
        <v>3533.333333333333</v>
      </c>
    </row>
    <row r="21" spans="1:10" s="17" customFormat="1" ht="15.75" x14ac:dyDescent="0.25">
      <c r="A21" s="108" t="s">
        <v>117</v>
      </c>
      <c r="B21" s="109" t="s">
        <v>45</v>
      </c>
      <c r="C21" s="113" t="s">
        <v>103</v>
      </c>
      <c r="D21" s="109" t="s">
        <v>12</v>
      </c>
      <c r="E21" s="19">
        <v>20</v>
      </c>
      <c r="F21" s="111">
        <f>'COTAÇÃO PERFURAÇÃO'!F16</f>
        <v>111.58333333333333</v>
      </c>
      <c r="G21" s="111">
        <f t="shared" si="1"/>
        <v>2231.6666666666665</v>
      </c>
    </row>
    <row r="22" spans="1:10" s="17" customFormat="1" ht="15.75" x14ac:dyDescent="0.25">
      <c r="A22" s="108" t="s">
        <v>118</v>
      </c>
      <c r="B22" s="109" t="s">
        <v>45</v>
      </c>
      <c r="C22" s="113" t="s">
        <v>104</v>
      </c>
      <c r="D22" s="109" t="s">
        <v>12</v>
      </c>
      <c r="E22" s="19">
        <v>20</v>
      </c>
      <c r="F22" s="111">
        <f>'COTAÇÃO MATERIAIS'!F11</f>
        <v>798.33333333333337</v>
      </c>
      <c r="G22" s="111">
        <f t="shared" si="1"/>
        <v>15966.666666666668</v>
      </c>
    </row>
    <row r="23" spans="1:10" s="17" customFormat="1" ht="15.75" x14ac:dyDescent="0.25">
      <c r="A23" s="108" t="s">
        <v>119</v>
      </c>
      <c r="B23" s="109" t="s">
        <v>45</v>
      </c>
      <c r="C23" s="113" t="s">
        <v>105</v>
      </c>
      <c r="D23" s="109" t="s">
        <v>12</v>
      </c>
      <c r="E23" s="19">
        <v>20</v>
      </c>
      <c r="F23" s="111">
        <f>'COTAÇÃO MATERIAIS'!F12</f>
        <v>1091.6666666666667</v>
      </c>
      <c r="G23" s="111">
        <f t="shared" si="1"/>
        <v>21833.333333333336</v>
      </c>
    </row>
    <row r="24" spans="1:10" s="17" customFormat="1" ht="15.75" x14ac:dyDescent="0.25">
      <c r="A24" s="108" t="s">
        <v>120</v>
      </c>
      <c r="B24" s="109" t="s">
        <v>45</v>
      </c>
      <c r="C24" s="113" t="s">
        <v>106</v>
      </c>
      <c r="D24" s="109" t="s">
        <v>7</v>
      </c>
      <c r="E24" s="19">
        <v>4</v>
      </c>
      <c r="F24" s="111">
        <f>'COTAÇÃO PERFURAÇÃO'!F17</f>
        <v>648.00333333333333</v>
      </c>
      <c r="G24" s="111">
        <f t="shared" si="1"/>
        <v>2592.0133333333333</v>
      </c>
    </row>
    <row r="25" spans="1:10" s="17" customFormat="1" ht="15.75" x14ac:dyDescent="0.25">
      <c r="A25" s="108" t="s">
        <v>121</v>
      </c>
      <c r="B25" s="109" t="s">
        <v>45</v>
      </c>
      <c r="C25" s="113" t="s">
        <v>90</v>
      </c>
      <c r="D25" s="109" t="s">
        <v>0</v>
      </c>
      <c r="E25" s="19">
        <v>1</v>
      </c>
      <c r="F25" s="111">
        <f>'COTAÇÃO PERFURAÇÃO'!F18</f>
        <v>1051.6666666666667</v>
      </c>
      <c r="G25" s="111">
        <f t="shared" si="1"/>
        <v>1051.6666666666667</v>
      </c>
    </row>
    <row r="26" spans="1:10" s="17" customFormat="1" ht="15.75" x14ac:dyDescent="0.25">
      <c r="A26" s="108" t="s">
        <v>122</v>
      </c>
      <c r="B26" s="109" t="s">
        <v>45</v>
      </c>
      <c r="C26" s="113" t="s">
        <v>107</v>
      </c>
      <c r="D26" s="109" t="s">
        <v>0</v>
      </c>
      <c r="E26" s="19">
        <v>1</v>
      </c>
      <c r="F26" s="111">
        <f>'COTAÇÃO PERFURAÇÃO'!F19</f>
        <v>558.72666666666657</v>
      </c>
      <c r="G26" s="111">
        <f t="shared" si="1"/>
        <v>558.72666666666657</v>
      </c>
    </row>
    <row r="27" spans="1:10" s="17" customFormat="1" x14ac:dyDescent="0.25">
      <c r="A27" s="177" t="s">
        <v>26</v>
      </c>
      <c r="B27" s="178"/>
      <c r="C27" s="178"/>
      <c r="D27" s="178"/>
      <c r="E27" s="178"/>
      <c r="F27" s="179"/>
      <c r="G27" s="112">
        <f>SUM(G17:G26)</f>
        <v>77234.073333333334</v>
      </c>
    </row>
    <row r="28" spans="1:10" ht="15.75" x14ac:dyDescent="0.25">
      <c r="A28" s="103" t="s">
        <v>92</v>
      </c>
      <c r="B28" s="104"/>
      <c r="C28" s="105" t="s">
        <v>108</v>
      </c>
      <c r="D28" s="106"/>
      <c r="E28" s="107"/>
      <c r="F28" s="107"/>
      <c r="G28" s="107"/>
      <c r="J28" s="1"/>
    </row>
    <row r="29" spans="1:10" s="17" customFormat="1" ht="15.75" x14ac:dyDescent="0.25">
      <c r="A29" s="108" t="s">
        <v>66</v>
      </c>
      <c r="B29" s="109" t="s">
        <v>45</v>
      </c>
      <c r="C29" s="113" t="s">
        <v>149</v>
      </c>
      <c r="D29" s="109" t="s">
        <v>0</v>
      </c>
      <c r="E29" s="19">
        <v>1</v>
      </c>
      <c r="F29" s="111">
        <f>'COTAÇÃO MATERIAIS'!F23</f>
        <v>11000</v>
      </c>
      <c r="G29" s="111">
        <f t="shared" si="1"/>
        <v>11000</v>
      </c>
    </row>
    <row r="30" spans="1:10" s="17" customFormat="1" ht="15.75" x14ac:dyDescent="0.25">
      <c r="A30" s="108" t="s">
        <v>68</v>
      </c>
      <c r="B30" s="109" t="s">
        <v>45</v>
      </c>
      <c r="C30" s="113" t="s">
        <v>150</v>
      </c>
      <c r="D30" s="109" t="s">
        <v>0</v>
      </c>
      <c r="E30" s="19">
        <v>1</v>
      </c>
      <c r="F30" s="111">
        <f>'COTAÇÃO MATERIAIS'!F22</f>
        <v>1543.3333333333333</v>
      </c>
      <c r="G30" s="111">
        <f t="shared" si="1"/>
        <v>1543.3333333333333</v>
      </c>
    </row>
    <row r="31" spans="1:10" s="17" customFormat="1" ht="15.75" x14ac:dyDescent="0.25">
      <c r="A31" s="108" t="s">
        <v>93</v>
      </c>
      <c r="B31" s="109" t="s">
        <v>45</v>
      </c>
      <c r="C31" s="113" t="s">
        <v>158</v>
      </c>
      <c r="D31" s="109" t="s">
        <v>12</v>
      </c>
      <c r="E31" s="19">
        <v>60</v>
      </c>
      <c r="F31" s="111">
        <f>'COTAÇÃO MATERIAIS'!F13</f>
        <v>36.666666666666664</v>
      </c>
      <c r="G31" s="111">
        <f t="shared" si="1"/>
        <v>2200</v>
      </c>
    </row>
    <row r="32" spans="1:10" s="17" customFormat="1" ht="15.75" x14ac:dyDescent="0.25">
      <c r="A32" s="108" t="s">
        <v>94</v>
      </c>
      <c r="B32" s="109" t="s">
        <v>45</v>
      </c>
      <c r="C32" s="113" t="s">
        <v>151</v>
      </c>
      <c r="D32" s="109" t="s">
        <v>12</v>
      </c>
      <c r="E32" s="19">
        <v>44</v>
      </c>
      <c r="F32" s="111">
        <f>'COTAÇÃO MATERIAIS'!F14</f>
        <v>170</v>
      </c>
      <c r="G32" s="111">
        <f t="shared" si="1"/>
        <v>7480</v>
      </c>
    </row>
    <row r="33" spans="1:21" s="17" customFormat="1" ht="15.75" x14ac:dyDescent="0.25">
      <c r="A33" s="108" t="s">
        <v>95</v>
      </c>
      <c r="B33" s="109" t="s">
        <v>45</v>
      </c>
      <c r="C33" s="113" t="s">
        <v>152</v>
      </c>
      <c r="D33" s="109" t="s">
        <v>0</v>
      </c>
      <c r="E33" s="19">
        <v>11</v>
      </c>
      <c r="F33" s="111">
        <f>'COTAÇÃO MATERIAIS'!F15</f>
        <v>39</v>
      </c>
      <c r="G33" s="111">
        <f t="shared" si="1"/>
        <v>429</v>
      </c>
    </row>
    <row r="34" spans="1:21" s="17" customFormat="1" x14ac:dyDescent="0.25">
      <c r="A34" s="177" t="s">
        <v>26</v>
      </c>
      <c r="B34" s="178"/>
      <c r="C34" s="178"/>
      <c r="D34" s="178"/>
      <c r="E34" s="178"/>
      <c r="F34" s="179"/>
      <c r="G34" s="112">
        <f>SUM(G29:G33)</f>
        <v>22652.333333333336</v>
      </c>
    </row>
    <row r="35" spans="1:21" ht="15.75" x14ac:dyDescent="0.25">
      <c r="A35" s="103" t="s">
        <v>96</v>
      </c>
      <c r="B35" s="104"/>
      <c r="C35" s="105" t="s">
        <v>109</v>
      </c>
      <c r="D35" s="106"/>
      <c r="E35" s="107"/>
      <c r="F35" s="107"/>
      <c r="G35" s="107"/>
      <c r="J35" s="1"/>
    </row>
    <row r="36" spans="1:21" s="16" customFormat="1" x14ac:dyDescent="0.25">
      <c r="A36" s="109" t="s">
        <v>123</v>
      </c>
      <c r="B36" s="109" t="s">
        <v>45</v>
      </c>
      <c r="C36" s="110" t="s">
        <v>110</v>
      </c>
      <c r="D36" s="109" t="s">
        <v>0</v>
      </c>
      <c r="E36" s="19">
        <v>1</v>
      </c>
      <c r="F36" s="115">
        <f>'COTAÇÃO PERFURAÇÃO'!F20</f>
        <v>256.66666666666669</v>
      </c>
      <c r="G36" s="111">
        <f t="shared" ref="G36:G43" si="2">F36*E36</f>
        <v>256.66666666666669</v>
      </c>
      <c r="H36" s="135"/>
      <c r="I36" s="136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s="94" customFormat="1" x14ac:dyDescent="0.25">
      <c r="A37" s="109" t="s">
        <v>124</v>
      </c>
      <c r="B37" s="109" t="s">
        <v>45</v>
      </c>
      <c r="C37" s="110" t="s">
        <v>153</v>
      </c>
      <c r="D37" s="109" t="s">
        <v>0</v>
      </c>
      <c r="E37" s="19">
        <v>2</v>
      </c>
      <c r="F37" s="115">
        <f>'COTAÇÃO MATERIAIS'!F16</f>
        <v>95</v>
      </c>
      <c r="G37" s="111">
        <f t="shared" si="2"/>
        <v>190</v>
      </c>
    </row>
    <row r="38" spans="1:21" s="94" customFormat="1" x14ac:dyDescent="0.25">
      <c r="A38" s="109" t="s">
        <v>125</v>
      </c>
      <c r="B38" s="109" t="s">
        <v>45</v>
      </c>
      <c r="C38" s="110" t="s">
        <v>154</v>
      </c>
      <c r="D38" s="109" t="s">
        <v>0</v>
      </c>
      <c r="E38" s="19">
        <v>1</v>
      </c>
      <c r="F38" s="114">
        <v>82.34</v>
      </c>
      <c r="G38" s="111">
        <f t="shared" si="2"/>
        <v>82.34</v>
      </c>
    </row>
    <row r="39" spans="1:21" s="94" customFormat="1" x14ac:dyDescent="0.25">
      <c r="A39" s="109" t="s">
        <v>126</v>
      </c>
      <c r="B39" s="109" t="s">
        <v>45</v>
      </c>
      <c r="C39" s="110" t="s">
        <v>111</v>
      </c>
      <c r="D39" s="109" t="s">
        <v>0</v>
      </c>
      <c r="E39" s="19">
        <v>1</v>
      </c>
      <c r="F39" s="114">
        <v>87.34</v>
      </c>
      <c r="G39" s="111">
        <f t="shared" si="2"/>
        <v>87.34</v>
      </c>
    </row>
    <row r="40" spans="1:21" s="94" customFormat="1" x14ac:dyDescent="0.25">
      <c r="A40" s="109" t="s">
        <v>127</v>
      </c>
      <c r="B40" s="109" t="s">
        <v>45</v>
      </c>
      <c r="C40" s="110" t="s">
        <v>155</v>
      </c>
      <c r="D40" s="109" t="s">
        <v>0</v>
      </c>
      <c r="E40" s="19">
        <v>1</v>
      </c>
      <c r="F40" s="115">
        <f>'COTAÇÃO MATERIAIS'!F18</f>
        <v>44</v>
      </c>
      <c r="G40" s="111">
        <f t="shared" si="2"/>
        <v>44</v>
      </c>
    </row>
    <row r="41" spans="1:21" s="94" customFormat="1" x14ac:dyDescent="0.25">
      <c r="A41" s="109" t="s">
        <v>128</v>
      </c>
      <c r="B41" s="109" t="s">
        <v>45</v>
      </c>
      <c r="C41" s="110" t="s">
        <v>156</v>
      </c>
      <c r="D41" s="109" t="s">
        <v>0</v>
      </c>
      <c r="E41" s="19">
        <v>1</v>
      </c>
      <c r="F41" s="115">
        <f>'COTAÇÃO MATERIAIS'!F19</f>
        <v>320</v>
      </c>
      <c r="G41" s="111">
        <f t="shared" si="2"/>
        <v>320</v>
      </c>
    </row>
    <row r="42" spans="1:21" s="94" customFormat="1" x14ac:dyDescent="0.25">
      <c r="A42" s="109" t="s">
        <v>129</v>
      </c>
      <c r="B42" s="109" t="s">
        <v>45</v>
      </c>
      <c r="C42" s="110" t="s">
        <v>112</v>
      </c>
      <c r="D42" s="109" t="s">
        <v>0</v>
      </c>
      <c r="E42" s="19">
        <v>1</v>
      </c>
      <c r="F42" s="114">
        <v>34.58</v>
      </c>
      <c r="G42" s="111">
        <f t="shared" si="2"/>
        <v>34.58</v>
      </c>
    </row>
    <row r="43" spans="1:21" s="94" customFormat="1" x14ac:dyDescent="0.25">
      <c r="A43" s="109" t="s">
        <v>130</v>
      </c>
      <c r="B43" s="109" t="s">
        <v>45</v>
      </c>
      <c r="C43" s="110" t="s">
        <v>157</v>
      </c>
      <c r="D43" s="109" t="s">
        <v>0</v>
      </c>
      <c r="E43" s="19">
        <v>1</v>
      </c>
      <c r="F43" s="115">
        <f>'COTAÇÃO MATERIAIS'!F20</f>
        <v>175</v>
      </c>
      <c r="G43" s="111">
        <f t="shared" si="2"/>
        <v>175</v>
      </c>
    </row>
    <row r="44" spans="1:21" s="17" customFormat="1" x14ac:dyDescent="0.25">
      <c r="A44" s="177" t="s">
        <v>26</v>
      </c>
      <c r="B44" s="178"/>
      <c r="C44" s="178"/>
      <c r="D44" s="178"/>
      <c r="E44" s="178"/>
      <c r="F44" s="179"/>
      <c r="G44" s="112">
        <f>SUM(G36:G43)</f>
        <v>1189.9266666666667</v>
      </c>
    </row>
    <row r="45" spans="1:21" s="15" customFormat="1" ht="15.75" x14ac:dyDescent="0.25">
      <c r="A45" s="116">
        <v>5</v>
      </c>
      <c r="B45" s="117"/>
      <c r="C45" s="105" t="s">
        <v>160</v>
      </c>
      <c r="D45" s="117"/>
      <c r="E45" s="118"/>
      <c r="F45" s="118"/>
      <c r="G45" s="119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1" s="94" customFormat="1" x14ac:dyDescent="0.25">
      <c r="A46" s="109" t="s">
        <v>131</v>
      </c>
      <c r="B46" s="109" t="s">
        <v>45</v>
      </c>
      <c r="C46" s="110" t="s">
        <v>113</v>
      </c>
      <c r="D46" s="109" t="s">
        <v>0</v>
      </c>
      <c r="E46" s="19">
        <v>1</v>
      </c>
      <c r="F46" s="115">
        <f>'COTAÇÃO PERFURAÇÃO'!F21</f>
        <v>1773.3333333333333</v>
      </c>
      <c r="G46" s="111">
        <f t="shared" ref="G46:G49" si="3">F46*E46</f>
        <v>1773.3333333333333</v>
      </c>
    </row>
    <row r="47" spans="1:21" s="94" customFormat="1" x14ac:dyDescent="0.25">
      <c r="A47" s="109" t="s">
        <v>132</v>
      </c>
      <c r="B47" s="109" t="s">
        <v>45</v>
      </c>
      <c r="C47" s="110" t="s">
        <v>114</v>
      </c>
      <c r="D47" s="109" t="s">
        <v>0</v>
      </c>
      <c r="E47" s="19">
        <v>1</v>
      </c>
      <c r="F47" s="115">
        <f>'COTAÇÃO PERFURAÇÃO'!F22</f>
        <v>1790</v>
      </c>
      <c r="G47" s="111">
        <f t="shared" si="3"/>
        <v>1790</v>
      </c>
    </row>
    <row r="48" spans="1:21" s="94" customFormat="1" x14ac:dyDescent="0.25">
      <c r="A48" s="109" t="s">
        <v>133</v>
      </c>
      <c r="B48" s="109" t="s">
        <v>45</v>
      </c>
      <c r="C48" s="110" t="s">
        <v>115</v>
      </c>
      <c r="D48" s="109" t="s">
        <v>0</v>
      </c>
      <c r="E48" s="19">
        <v>1</v>
      </c>
      <c r="F48" s="115">
        <f>'COTAÇÃO PERFURAÇÃO'!F23</f>
        <v>791.50999999999988</v>
      </c>
      <c r="G48" s="111">
        <f t="shared" si="3"/>
        <v>791.50999999999988</v>
      </c>
    </row>
    <row r="49" spans="1:7" s="94" customFormat="1" x14ac:dyDescent="0.25">
      <c r="A49" s="109" t="s">
        <v>134</v>
      </c>
      <c r="B49" s="109" t="s">
        <v>45</v>
      </c>
      <c r="C49" s="110" t="s">
        <v>116</v>
      </c>
      <c r="D49" s="109" t="s">
        <v>0</v>
      </c>
      <c r="E49" s="19">
        <v>1</v>
      </c>
      <c r="F49" s="115">
        <f>'COTAÇÃO PERFURAÇÃO'!F24</f>
        <v>1602.6666666666667</v>
      </c>
      <c r="G49" s="111">
        <f t="shared" si="3"/>
        <v>1602.6666666666667</v>
      </c>
    </row>
    <row r="50" spans="1:7" s="17" customFormat="1" x14ac:dyDescent="0.25">
      <c r="A50" s="177" t="s">
        <v>26</v>
      </c>
      <c r="B50" s="178"/>
      <c r="C50" s="178"/>
      <c r="D50" s="178"/>
      <c r="E50" s="178"/>
      <c r="F50" s="179"/>
      <c r="G50" s="112">
        <f>SUM(G46:G49)</f>
        <v>5957.51</v>
      </c>
    </row>
    <row r="51" spans="1:7" ht="24" customHeight="1" x14ac:dyDescent="0.3">
      <c r="A51" s="120"/>
      <c r="B51" s="121"/>
      <c r="C51" s="164" t="s">
        <v>33</v>
      </c>
      <c r="D51" s="165"/>
      <c r="E51" s="165"/>
      <c r="F51" s="166"/>
      <c r="G51" s="18">
        <f>SUM(G15,G27,G34,G44,G50)</f>
        <v>112817.76333333332</v>
      </c>
    </row>
    <row r="52" spans="1:7" ht="26.25" customHeight="1" x14ac:dyDescent="0.3">
      <c r="A52" s="120"/>
      <c r="B52" s="121"/>
      <c r="C52" s="164" t="s">
        <v>16</v>
      </c>
      <c r="D52" s="165"/>
      <c r="E52" s="165"/>
      <c r="F52" s="166"/>
      <c r="G52" s="18">
        <f>G51*1.3025</f>
        <v>146945.13674166665</v>
      </c>
    </row>
    <row r="55" spans="1:7" x14ac:dyDescent="0.25">
      <c r="A55" s="158" t="s">
        <v>10</v>
      </c>
      <c r="B55" s="159"/>
      <c r="C55" s="159"/>
      <c r="D55" s="159"/>
      <c r="E55" s="159"/>
      <c r="F55" s="159"/>
      <c r="G55" s="160"/>
    </row>
    <row r="56" spans="1:7" x14ac:dyDescent="0.25">
      <c r="A56" s="161"/>
      <c r="B56" s="162"/>
      <c r="C56" s="162"/>
      <c r="D56" s="162"/>
      <c r="E56" s="162"/>
      <c r="F56" s="162"/>
      <c r="G56" s="163"/>
    </row>
    <row r="57" spans="1:7" x14ac:dyDescent="0.25">
      <c r="A57" s="161"/>
      <c r="B57" s="162"/>
      <c r="C57" s="162"/>
      <c r="D57" s="162"/>
      <c r="E57" s="162"/>
      <c r="F57" s="162"/>
      <c r="G57" s="163"/>
    </row>
    <row r="58" spans="1:7" x14ac:dyDescent="0.25">
      <c r="A58" s="161"/>
      <c r="B58" s="162"/>
      <c r="C58" s="162"/>
      <c r="D58" s="162"/>
      <c r="E58" s="162"/>
      <c r="F58" s="162"/>
      <c r="G58" s="163"/>
    </row>
    <row r="59" spans="1:7" ht="18.75" customHeight="1" x14ac:dyDescent="0.25">
      <c r="A59" s="161"/>
      <c r="B59" s="162"/>
      <c r="C59" s="162"/>
      <c r="D59" s="162"/>
      <c r="E59" s="162"/>
      <c r="F59" s="162"/>
      <c r="G59" s="163"/>
    </row>
    <row r="60" spans="1:7" ht="15.75" customHeight="1" x14ac:dyDescent="0.25">
      <c r="A60" s="161"/>
      <c r="B60" s="162"/>
      <c r="C60" s="162"/>
      <c r="D60" s="162"/>
      <c r="E60" s="162"/>
      <c r="F60" s="162"/>
      <c r="G60" s="163"/>
    </row>
    <row r="61" spans="1:7" ht="15.75" x14ac:dyDescent="0.25">
      <c r="A61" s="149" t="s">
        <v>11</v>
      </c>
      <c r="B61" s="150"/>
      <c r="C61" s="150"/>
      <c r="D61" s="150"/>
      <c r="E61" s="150"/>
      <c r="F61" s="150"/>
      <c r="G61" s="151"/>
    </row>
    <row r="62" spans="1:7" ht="15.75" customHeight="1" x14ac:dyDescent="0.25">
      <c r="A62" s="152" t="s">
        <v>88</v>
      </c>
      <c r="B62" s="153"/>
      <c r="C62" s="153"/>
      <c r="D62" s="153"/>
      <c r="E62" s="153"/>
      <c r="F62" s="153"/>
      <c r="G62" s="154"/>
    </row>
    <row r="63" spans="1:7" x14ac:dyDescent="0.25">
      <c r="A63" s="155"/>
      <c r="B63" s="156"/>
      <c r="C63" s="156"/>
      <c r="D63" s="156"/>
      <c r="E63" s="156"/>
      <c r="F63" s="156"/>
      <c r="G63" s="157"/>
    </row>
    <row r="64" spans="1:7" ht="34.5" customHeight="1" x14ac:dyDescent="0.25">
      <c r="A64" s="186" t="s">
        <v>168</v>
      </c>
      <c r="B64" s="187"/>
      <c r="C64" s="187"/>
      <c r="D64" s="187"/>
      <c r="E64" s="187"/>
      <c r="F64" s="187"/>
      <c r="G64" s="188"/>
    </row>
    <row r="65" spans="1:7" ht="18" x14ac:dyDescent="0.25">
      <c r="A65" s="98"/>
      <c r="B65" s="183" t="s">
        <v>13</v>
      </c>
      <c r="C65" s="184"/>
      <c r="D65" s="184"/>
      <c r="E65" s="185"/>
      <c r="F65" s="99" t="s">
        <v>14</v>
      </c>
      <c r="G65" s="100">
        <v>0.30249999999999999</v>
      </c>
    </row>
    <row r="66" spans="1:7" ht="15.75" x14ac:dyDescent="0.25">
      <c r="A66" s="101" t="s">
        <v>31</v>
      </c>
      <c r="B66" s="102" t="s">
        <v>32</v>
      </c>
      <c r="C66" s="98" t="s">
        <v>15</v>
      </c>
      <c r="D66" s="101" t="s">
        <v>0</v>
      </c>
      <c r="E66" s="101" t="s">
        <v>1</v>
      </c>
      <c r="F66" s="101" t="s">
        <v>2</v>
      </c>
      <c r="G66" s="101" t="s">
        <v>3</v>
      </c>
    </row>
    <row r="67" spans="1:7" ht="15.75" x14ac:dyDescent="0.25">
      <c r="A67" s="103" t="s">
        <v>5</v>
      </c>
      <c r="B67" s="104"/>
      <c r="C67" s="105" t="s">
        <v>97</v>
      </c>
      <c r="D67" s="106"/>
      <c r="E67" s="107"/>
      <c r="F67" s="107"/>
      <c r="G67" s="107"/>
    </row>
    <row r="68" spans="1:7" ht="15.75" x14ac:dyDescent="0.25">
      <c r="A68" s="108" t="s">
        <v>8</v>
      </c>
      <c r="B68" s="109" t="s">
        <v>87</v>
      </c>
      <c r="C68" s="110" t="s">
        <v>98</v>
      </c>
      <c r="D68" s="109" t="s">
        <v>0</v>
      </c>
      <c r="E68" s="111">
        <v>1</v>
      </c>
      <c r="F68" s="111">
        <v>4972.22</v>
      </c>
      <c r="G68" s="111">
        <f>F68*E68</f>
        <v>4972.22</v>
      </c>
    </row>
    <row r="69" spans="1:7" ht="15.75" x14ac:dyDescent="0.25">
      <c r="A69" s="108" t="s">
        <v>9</v>
      </c>
      <c r="B69" s="109" t="s">
        <v>136</v>
      </c>
      <c r="C69" s="110" t="s">
        <v>138</v>
      </c>
      <c r="D69" s="109" t="s">
        <v>137</v>
      </c>
      <c r="E69" s="111">
        <v>2</v>
      </c>
      <c r="F69" s="111">
        <v>405.85</v>
      </c>
      <c r="G69" s="111">
        <f t="shared" ref="G69" si="4">F69*E69</f>
        <v>811.7</v>
      </c>
    </row>
    <row r="70" spans="1:7" x14ac:dyDescent="0.25">
      <c r="A70" s="177" t="s">
        <v>26</v>
      </c>
      <c r="B70" s="178"/>
      <c r="C70" s="178"/>
      <c r="D70" s="178"/>
      <c r="E70" s="178"/>
      <c r="F70" s="179"/>
      <c r="G70" s="112">
        <f>SUM(G68:G69)</f>
        <v>5783.92</v>
      </c>
    </row>
    <row r="71" spans="1:7" ht="15.75" x14ac:dyDescent="0.25">
      <c r="A71" s="103" t="s">
        <v>91</v>
      </c>
      <c r="B71" s="104"/>
      <c r="C71" s="105" t="s">
        <v>135</v>
      </c>
      <c r="D71" s="106"/>
      <c r="E71" s="107"/>
      <c r="F71" s="107"/>
      <c r="G71" s="107"/>
    </row>
    <row r="72" spans="1:7" ht="15.75" x14ac:dyDescent="0.25">
      <c r="A72" s="108" t="s">
        <v>57</v>
      </c>
      <c r="B72" s="109" t="s">
        <v>45</v>
      </c>
      <c r="C72" s="113" t="s">
        <v>99</v>
      </c>
      <c r="D72" s="109" t="s">
        <v>12</v>
      </c>
      <c r="E72" s="19">
        <v>90</v>
      </c>
      <c r="F72" s="111">
        <f>'COTAÇÃO PERFURAÇÃO'!F12</f>
        <v>383.33333333333331</v>
      </c>
      <c r="G72" s="111">
        <f t="shared" ref="G72:G81" si="5">F72*E72</f>
        <v>34500</v>
      </c>
    </row>
    <row r="73" spans="1:7" ht="29.25" x14ac:dyDescent="0.25">
      <c r="A73" s="108" t="s">
        <v>59</v>
      </c>
      <c r="B73" s="109" t="s">
        <v>45</v>
      </c>
      <c r="C73" s="113" t="s">
        <v>100</v>
      </c>
      <c r="D73" s="109" t="s">
        <v>12</v>
      </c>
      <c r="E73" s="19">
        <v>90</v>
      </c>
      <c r="F73" s="111">
        <f t="shared" ref="F73:F81" si="6">F18</f>
        <v>353.33333333333331</v>
      </c>
      <c r="G73" s="111">
        <f t="shared" si="5"/>
        <v>31800</v>
      </c>
    </row>
    <row r="74" spans="1:7" ht="15.75" x14ac:dyDescent="0.25">
      <c r="A74" s="108" t="s">
        <v>61</v>
      </c>
      <c r="B74" s="109" t="s">
        <v>45</v>
      </c>
      <c r="C74" s="113" t="s">
        <v>101</v>
      </c>
      <c r="D74" s="109" t="s">
        <v>12</v>
      </c>
      <c r="E74" s="19">
        <v>0</v>
      </c>
      <c r="F74" s="111">
        <f t="shared" si="6"/>
        <v>466.66666666666669</v>
      </c>
      <c r="G74" s="111">
        <f t="shared" si="5"/>
        <v>0</v>
      </c>
    </row>
    <row r="75" spans="1:7" ht="15.75" x14ac:dyDescent="0.25">
      <c r="A75" s="108" t="s">
        <v>63</v>
      </c>
      <c r="B75" s="109" t="s">
        <v>45</v>
      </c>
      <c r="C75" s="113" t="s">
        <v>102</v>
      </c>
      <c r="D75" s="109" t="s">
        <v>12</v>
      </c>
      <c r="E75" s="19">
        <v>90</v>
      </c>
      <c r="F75" s="111">
        <f t="shared" si="6"/>
        <v>353.33333333333331</v>
      </c>
      <c r="G75" s="111">
        <f t="shared" si="5"/>
        <v>31800</v>
      </c>
    </row>
    <row r="76" spans="1:7" ht="15.75" x14ac:dyDescent="0.25">
      <c r="A76" s="108" t="s">
        <v>117</v>
      </c>
      <c r="B76" s="109" t="s">
        <v>45</v>
      </c>
      <c r="C76" s="113" t="s">
        <v>103</v>
      </c>
      <c r="D76" s="109" t="s">
        <v>12</v>
      </c>
      <c r="E76" s="19">
        <v>40</v>
      </c>
      <c r="F76" s="111">
        <f t="shared" si="6"/>
        <v>111.58333333333333</v>
      </c>
      <c r="G76" s="111">
        <f t="shared" si="5"/>
        <v>4463.333333333333</v>
      </c>
    </row>
    <row r="77" spans="1:7" ht="15.75" x14ac:dyDescent="0.25">
      <c r="A77" s="108" t="s">
        <v>118</v>
      </c>
      <c r="B77" s="109" t="s">
        <v>45</v>
      </c>
      <c r="C77" s="113" t="s">
        <v>104</v>
      </c>
      <c r="D77" s="109" t="s">
        <v>12</v>
      </c>
      <c r="E77" s="19">
        <v>60</v>
      </c>
      <c r="F77" s="111">
        <f t="shared" si="6"/>
        <v>798.33333333333337</v>
      </c>
      <c r="G77" s="111">
        <f t="shared" si="5"/>
        <v>47900</v>
      </c>
    </row>
    <row r="78" spans="1:7" ht="15.75" x14ac:dyDescent="0.25">
      <c r="A78" s="108" t="s">
        <v>119</v>
      </c>
      <c r="B78" s="109" t="s">
        <v>45</v>
      </c>
      <c r="C78" s="113" t="s">
        <v>105</v>
      </c>
      <c r="D78" s="109" t="s">
        <v>12</v>
      </c>
      <c r="E78" s="19">
        <v>30</v>
      </c>
      <c r="F78" s="111">
        <f t="shared" si="6"/>
        <v>1091.6666666666667</v>
      </c>
      <c r="G78" s="111">
        <f t="shared" si="5"/>
        <v>32750.000000000004</v>
      </c>
    </row>
    <row r="79" spans="1:7" ht="15.75" x14ac:dyDescent="0.25">
      <c r="A79" s="108" t="s">
        <v>120</v>
      </c>
      <c r="B79" s="109" t="s">
        <v>45</v>
      </c>
      <c r="C79" s="113" t="s">
        <v>106</v>
      </c>
      <c r="D79" s="109" t="s">
        <v>7</v>
      </c>
      <c r="E79" s="19">
        <v>4</v>
      </c>
      <c r="F79" s="111">
        <f t="shared" si="6"/>
        <v>648.00333333333333</v>
      </c>
      <c r="G79" s="111">
        <f t="shared" si="5"/>
        <v>2592.0133333333333</v>
      </c>
    </row>
    <row r="80" spans="1:7" ht="15.75" x14ac:dyDescent="0.25">
      <c r="A80" s="108" t="s">
        <v>121</v>
      </c>
      <c r="B80" s="109" t="s">
        <v>45</v>
      </c>
      <c r="C80" s="113" t="s">
        <v>90</v>
      </c>
      <c r="D80" s="109" t="s">
        <v>0</v>
      </c>
      <c r="E80" s="19">
        <v>1</v>
      </c>
      <c r="F80" s="111">
        <f t="shared" si="6"/>
        <v>1051.6666666666667</v>
      </c>
      <c r="G80" s="111">
        <f t="shared" si="5"/>
        <v>1051.6666666666667</v>
      </c>
    </row>
    <row r="81" spans="1:7" ht="15.75" x14ac:dyDescent="0.25">
      <c r="A81" s="108" t="s">
        <v>122</v>
      </c>
      <c r="B81" s="109" t="s">
        <v>45</v>
      </c>
      <c r="C81" s="113" t="s">
        <v>107</v>
      </c>
      <c r="D81" s="109" t="s">
        <v>0</v>
      </c>
      <c r="E81" s="19">
        <v>1</v>
      </c>
      <c r="F81" s="111">
        <f t="shared" si="6"/>
        <v>558.72666666666657</v>
      </c>
      <c r="G81" s="111">
        <f t="shared" si="5"/>
        <v>558.72666666666657</v>
      </c>
    </row>
    <row r="82" spans="1:7" x14ac:dyDescent="0.25">
      <c r="A82" s="177" t="s">
        <v>26</v>
      </c>
      <c r="B82" s="178"/>
      <c r="C82" s="178"/>
      <c r="D82" s="178"/>
      <c r="E82" s="178"/>
      <c r="F82" s="179"/>
      <c r="G82" s="112">
        <f>SUM(G72:G81)</f>
        <v>187415.73999999996</v>
      </c>
    </row>
    <row r="83" spans="1:7" ht="15.75" x14ac:dyDescent="0.25">
      <c r="A83" s="103" t="s">
        <v>92</v>
      </c>
      <c r="B83" s="104"/>
      <c r="C83" s="105" t="s">
        <v>108</v>
      </c>
      <c r="D83" s="106"/>
      <c r="E83" s="107"/>
      <c r="F83" s="107"/>
      <c r="G83" s="107"/>
    </row>
    <row r="84" spans="1:7" ht="15.75" x14ac:dyDescent="0.25">
      <c r="A84" s="108" t="s">
        <v>66</v>
      </c>
      <c r="B84" s="109" t="s">
        <v>45</v>
      </c>
      <c r="C84" s="113" t="s">
        <v>149</v>
      </c>
      <c r="D84" s="109" t="s">
        <v>0</v>
      </c>
      <c r="E84" s="19">
        <v>1</v>
      </c>
      <c r="F84" s="111">
        <f t="shared" ref="F84:F88" si="7">F29</f>
        <v>11000</v>
      </c>
      <c r="G84" s="111">
        <f t="shared" ref="G84:G88" si="8">F84*E84</f>
        <v>11000</v>
      </c>
    </row>
    <row r="85" spans="1:7" ht="15.75" x14ac:dyDescent="0.25">
      <c r="A85" s="108" t="s">
        <v>68</v>
      </c>
      <c r="B85" s="109" t="s">
        <v>45</v>
      </c>
      <c r="C85" s="113" t="s">
        <v>150</v>
      </c>
      <c r="D85" s="109" t="s">
        <v>0</v>
      </c>
      <c r="E85" s="19">
        <v>1</v>
      </c>
      <c r="F85" s="111">
        <f t="shared" si="7"/>
        <v>1543.3333333333333</v>
      </c>
      <c r="G85" s="111">
        <f t="shared" si="8"/>
        <v>1543.3333333333333</v>
      </c>
    </row>
    <row r="86" spans="1:7" ht="15.75" x14ac:dyDescent="0.25">
      <c r="A86" s="108" t="s">
        <v>93</v>
      </c>
      <c r="B86" s="109" t="s">
        <v>45</v>
      </c>
      <c r="C86" s="113" t="s">
        <v>158</v>
      </c>
      <c r="D86" s="109" t="s">
        <v>12</v>
      </c>
      <c r="E86" s="19">
        <v>150</v>
      </c>
      <c r="F86" s="111">
        <f t="shared" si="7"/>
        <v>36.666666666666664</v>
      </c>
      <c r="G86" s="111">
        <f t="shared" si="8"/>
        <v>5500</v>
      </c>
    </row>
    <row r="87" spans="1:7" ht="15.75" x14ac:dyDescent="0.25">
      <c r="A87" s="108" t="s">
        <v>94</v>
      </c>
      <c r="B87" s="109" t="s">
        <v>45</v>
      </c>
      <c r="C87" s="113" t="s">
        <v>151</v>
      </c>
      <c r="D87" s="109" t="s">
        <v>12</v>
      </c>
      <c r="E87" s="19">
        <v>140</v>
      </c>
      <c r="F87" s="111">
        <f t="shared" si="7"/>
        <v>170</v>
      </c>
      <c r="G87" s="111">
        <f t="shared" si="8"/>
        <v>23800</v>
      </c>
    </row>
    <row r="88" spans="1:7" ht="15.75" x14ac:dyDescent="0.25">
      <c r="A88" s="108" t="s">
        <v>95</v>
      </c>
      <c r="B88" s="109" t="s">
        <v>45</v>
      </c>
      <c r="C88" s="113" t="s">
        <v>152</v>
      </c>
      <c r="D88" s="109" t="s">
        <v>0</v>
      </c>
      <c r="E88" s="19">
        <v>35</v>
      </c>
      <c r="F88" s="111">
        <f t="shared" si="7"/>
        <v>39</v>
      </c>
      <c r="G88" s="111">
        <f t="shared" si="8"/>
        <v>1365</v>
      </c>
    </row>
    <row r="89" spans="1:7" x14ac:dyDescent="0.25">
      <c r="A89" s="177" t="s">
        <v>26</v>
      </c>
      <c r="B89" s="178"/>
      <c r="C89" s="178"/>
      <c r="D89" s="178"/>
      <c r="E89" s="178"/>
      <c r="F89" s="179"/>
      <c r="G89" s="112">
        <f>SUM(G84:G88)</f>
        <v>43208.333333333336</v>
      </c>
    </row>
    <row r="90" spans="1:7" ht="15.75" x14ac:dyDescent="0.25">
      <c r="A90" s="103" t="s">
        <v>96</v>
      </c>
      <c r="B90" s="104"/>
      <c r="C90" s="105" t="s">
        <v>109</v>
      </c>
      <c r="D90" s="106"/>
      <c r="E90" s="107"/>
      <c r="F90" s="107"/>
      <c r="G90" s="107"/>
    </row>
    <row r="91" spans="1:7" x14ac:dyDescent="0.25">
      <c r="A91" s="109" t="s">
        <v>123</v>
      </c>
      <c r="B91" s="109" t="s">
        <v>45</v>
      </c>
      <c r="C91" s="110" t="s">
        <v>110</v>
      </c>
      <c r="D91" s="109" t="s">
        <v>0</v>
      </c>
      <c r="E91" s="19">
        <v>1</v>
      </c>
      <c r="F91" s="115">
        <f t="shared" ref="F91:F98" si="9">F36</f>
        <v>256.66666666666669</v>
      </c>
      <c r="G91" s="111">
        <f t="shared" ref="G91:G98" si="10">F91*E91</f>
        <v>256.66666666666669</v>
      </c>
    </row>
    <row r="92" spans="1:7" x14ac:dyDescent="0.25">
      <c r="A92" s="109" t="s">
        <v>124</v>
      </c>
      <c r="B92" s="109" t="s">
        <v>45</v>
      </c>
      <c r="C92" s="110" t="s">
        <v>153</v>
      </c>
      <c r="D92" s="109" t="s">
        <v>0</v>
      </c>
      <c r="E92" s="19">
        <v>2</v>
      </c>
      <c r="F92" s="115">
        <f t="shared" si="9"/>
        <v>95</v>
      </c>
      <c r="G92" s="111">
        <f t="shared" si="10"/>
        <v>190</v>
      </c>
    </row>
    <row r="93" spans="1:7" x14ac:dyDescent="0.25">
      <c r="A93" s="109" t="s">
        <v>125</v>
      </c>
      <c r="B93" s="109" t="s">
        <v>45</v>
      </c>
      <c r="C93" s="110" t="s">
        <v>154</v>
      </c>
      <c r="D93" s="109" t="s">
        <v>0</v>
      </c>
      <c r="E93" s="19">
        <v>1</v>
      </c>
      <c r="F93" s="115">
        <f t="shared" si="9"/>
        <v>82.34</v>
      </c>
      <c r="G93" s="111">
        <f t="shared" si="10"/>
        <v>82.34</v>
      </c>
    </row>
    <row r="94" spans="1:7" x14ac:dyDescent="0.25">
      <c r="A94" s="109" t="s">
        <v>126</v>
      </c>
      <c r="B94" s="109" t="s">
        <v>45</v>
      </c>
      <c r="C94" s="110" t="s">
        <v>111</v>
      </c>
      <c r="D94" s="109" t="s">
        <v>0</v>
      </c>
      <c r="E94" s="19">
        <v>1</v>
      </c>
      <c r="F94" s="115">
        <f t="shared" si="9"/>
        <v>87.34</v>
      </c>
      <c r="G94" s="111">
        <f t="shared" si="10"/>
        <v>87.34</v>
      </c>
    </row>
    <row r="95" spans="1:7" x14ac:dyDescent="0.25">
      <c r="A95" s="109" t="s">
        <v>127</v>
      </c>
      <c r="B95" s="109" t="s">
        <v>45</v>
      </c>
      <c r="C95" s="110" t="s">
        <v>155</v>
      </c>
      <c r="D95" s="109" t="s">
        <v>0</v>
      </c>
      <c r="E95" s="19">
        <v>1</v>
      </c>
      <c r="F95" s="115">
        <f t="shared" si="9"/>
        <v>44</v>
      </c>
      <c r="G95" s="111">
        <f t="shared" si="10"/>
        <v>44</v>
      </c>
    </row>
    <row r="96" spans="1:7" x14ac:dyDescent="0.25">
      <c r="A96" s="109" t="s">
        <v>128</v>
      </c>
      <c r="B96" s="109" t="s">
        <v>45</v>
      </c>
      <c r="C96" s="110" t="s">
        <v>156</v>
      </c>
      <c r="D96" s="109" t="s">
        <v>0</v>
      </c>
      <c r="E96" s="19">
        <v>1</v>
      </c>
      <c r="F96" s="115">
        <f t="shared" si="9"/>
        <v>320</v>
      </c>
      <c r="G96" s="111">
        <f t="shared" si="10"/>
        <v>320</v>
      </c>
    </row>
    <row r="97" spans="1:7" x14ac:dyDescent="0.25">
      <c r="A97" s="109" t="s">
        <v>129</v>
      </c>
      <c r="B97" s="109" t="s">
        <v>45</v>
      </c>
      <c r="C97" s="110" t="s">
        <v>112</v>
      </c>
      <c r="D97" s="109" t="s">
        <v>0</v>
      </c>
      <c r="E97" s="19">
        <v>1</v>
      </c>
      <c r="F97" s="115">
        <f t="shared" si="9"/>
        <v>34.58</v>
      </c>
      <c r="G97" s="111">
        <f t="shared" si="10"/>
        <v>34.58</v>
      </c>
    </row>
    <row r="98" spans="1:7" x14ac:dyDescent="0.25">
      <c r="A98" s="109" t="s">
        <v>130</v>
      </c>
      <c r="B98" s="109" t="s">
        <v>45</v>
      </c>
      <c r="C98" s="110" t="s">
        <v>157</v>
      </c>
      <c r="D98" s="109" t="s">
        <v>0</v>
      </c>
      <c r="E98" s="19">
        <v>1</v>
      </c>
      <c r="F98" s="115">
        <f t="shared" si="9"/>
        <v>175</v>
      </c>
      <c r="G98" s="111">
        <f t="shared" si="10"/>
        <v>175</v>
      </c>
    </row>
    <row r="99" spans="1:7" x14ac:dyDescent="0.25">
      <c r="A99" s="177" t="s">
        <v>26</v>
      </c>
      <c r="B99" s="178"/>
      <c r="C99" s="178"/>
      <c r="D99" s="178"/>
      <c r="E99" s="178"/>
      <c r="F99" s="179"/>
      <c r="G99" s="112">
        <f>SUM(G91:G98)</f>
        <v>1189.9266666666667</v>
      </c>
    </row>
    <row r="100" spans="1:7" ht="15.75" x14ac:dyDescent="0.25">
      <c r="A100" s="116">
        <v>5</v>
      </c>
      <c r="B100" s="117"/>
      <c r="C100" s="105" t="s">
        <v>160</v>
      </c>
      <c r="D100" s="117"/>
      <c r="E100" s="118"/>
      <c r="F100" s="118"/>
      <c r="G100" s="119"/>
    </row>
    <row r="101" spans="1:7" x14ac:dyDescent="0.25">
      <c r="A101" s="109" t="s">
        <v>131</v>
      </c>
      <c r="B101" s="109" t="s">
        <v>45</v>
      </c>
      <c r="C101" s="110" t="s">
        <v>113</v>
      </c>
      <c r="D101" s="109" t="s">
        <v>0</v>
      </c>
      <c r="E101" s="19">
        <v>1</v>
      </c>
      <c r="F101" s="115">
        <f t="shared" ref="F101:F104" si="11">F46</f>
        <v>1773.3333333333333</v>
      </c>
      <c r="G101" s="111">
        <f t="shared" ref="G101:G104" si="12">F101*E101</f>
        <v>1773.3333333333333</v>
      </c>
    </row>
    <row r="102" spans="1:7" x14ac:dyDescent="0.25">
      <c r="A102" s="109" t="s">
        <v>132</v>
      </c>
      <c r="B102" s="109" t="s">
        <v>45</v>
      </c>
      <c r="C102" s="110" t="s">
        <v>114</v>
      </c>
      <c r="D102" s="109" t="s">
        <v>0</v>
      </c>
      <c r="E102" s="19">
        <v>1</v>
      </c>
      <c r="F102" s="115">
        <f t="shared" si="11"/>
        <v>1790</v>
      </c>
      <c r="G102" s="111">
        <f t="shared" si="12"/>
        <v>1790</v>
      </c>
    </row>
    <row r="103" spans="1:7" x14ac:dyDescent="0.25">
      <c r="A103" s="109" t="s">
        <v>133</v>
      </c>
      <c r="B103" s="109" t="s">
        <v>45</v>
      </c>
      <c r="C103" s="110" t="s">
        <v>115</v>
      </c>
      <c r="D103" s="109" t="s">
        <v>0</v>
      </c>
      <c r="E103" s="19">
        <v>1</v>
      </c>
      <c r="F103" s="115">
        <f t="shared" si="11"/>
        <v>791.50999999999988</v>
      </c>
      <c r="G103" s="111">
        <f t="shared" si="12"/>
        <v>791.50999999999988</v>
      </c>
    </row>
    <row r="104" spans="1:7" x14ac:dyDescent="0.25">
      <c r="A104" s="109" t="s">
        <v>134</v>
      </c>
      <c r="B104" s="109" t="s">
        <v>45</v>
      </c>
      <c r="C104" s="110" t="s">
        <v>116</v>
      </c>
      <c r="D104" s="109" t="s">
        <v>0</v>
      </c>
      <c r="E104" s="19">
        <v>1</v>
      </c>
      <c r="F104" s="115">
        <f t="shared" si="11"/>
        <v>1602.6666666666667</v>
      </c>
      <c r="G104" s="111">
        <f t="shared" si="12"/>
        <v>1602.6666666666667</v>
      </c>
    </row>
    <row r="105" spans="1:7" x14ac:dyDescent="0.25">
      <c r="A105" s="177" t="s">
        <v>26</v>
      </c>
      <c r="B105" s="178"/>
      <c r="C105" s="178"/>
      <c r="D105" s="178"/>
      <c r="E105" s="178"/>
      <c r="F105" s="179"/>
      <c r="G105" s="112">
        <f>SUM(G101:G104)</f>
        <v>5957.51</v>
      </c>
    </row>
    <row r="106" spans="1:7" ht="26.25" customHeight="1" x14ac:dyDescent="0.3">
      <c r="A106" s="120"/>
      <c r="B106" s="121"/>
      <c r="C106" s="164" t="s">
        <v>33</v>
      </c>
      <c r="D106" s="165"/>
      <c r="E106" s="165"/>
      <c r="F106" s="166"/>
      <c r="G106" s="18">
        <f>SUM(G70,G82,G89,G99,G105)</f>
        <v>243555.43</v>
      </c>
    </row>
    <row r="107" spans="1:7" ht="25.5" customHeight="1" x14ac:dyDescent="0.3">
      <c r="A107" s="120"/>
      <c r="B107" s="121"/>
      <c r="C107" s="164" t="s">
        <v>16</v>
      </c>
      <c r="D107" s="165"/>
      <c r="E107" s="165"/>
      <c r="F107" s="166"/>
      <c r="G107" s="18">
        <f>G106*1.3025</f>
        <v>317230.947575</v>
      </c>
    </row>
    <row r="109" spans="1:7" x14ac:dyDescent="0.25">
      <c r="A109" s="158" t="s">
        <v>10</v>
      </c>
      <c r="B109" s="159"/>
      <c r="C109" s="159"/>
      <c r="D109" s="159"/>
      <c r="E109" s="159"/>
      <c r="F109" s="159"/>
      <c r="G109" s="160"/>
    </row>
    <row r="110" spans="1:7" x14ac:dyDescent="0.25">
      <c r="A110" s="161"/>
      <c r="B110" s="162"/>
      <c r="C110" s="162"/>
      <c r="D110" s="162"/>
      <c r="E110" s="162"/>
      <c r="F110" s="162"/>
      <c r="G110" s="163"/>
    </row>
    <row r="111" spans="1:7" x14ac:dyDescent="0.25">
      <c r="A111" s="161"/>
      <c r="B111" s="162"/>
      <c r="C111" s="162"/>
      <c r="D111" s="162"/>
      <c r="E111" s="162"/>
      <c r="F111" s="162"/>
      <c r="G111" s="163"/>
    </row>
    <row r="112" spans="1:7" x14ac:dyDescent="0.25">
      <c r="A112" s="161"/>
      <c r="B112" s="162"/>
      <c r="C112" s="162"/>
      <c r="D112" s="162"/>
      <c r="E112" s="162"/>
      <c r="F112" s="162"/>
      <c r="G112" s="163"/>
    </row>
    <row r="113" spans="1:7" ht="18.75" customHeight="1" x14ac:dyDescent="0.25">
      <c r="A113" s="161"/>
      <c r="B113" s="162"/>
      <c r="C113" s="162"/>
      <c r="D113" s="162"/>
      <c r="E113" s="162"/>
      <c r="F113" s="162"/>
      <c r="G113" s="163"/>
    </row>
    <row r="114" spans="1:7" ht="15.75" customHeight="1" x14ac:dyDescent="0.25">
      <c r="A114" s="161"/>
      <c r="B114" s="162"/>
      <c r="C114" s="162"/>
      <c r="D114" s="162"/>
      <c r="E114" s="162"/>
      <c r="F114" s="162"/>
      <c r="G114" s="163"/>
    </row>
    <row r="115" spans="1:7" ht="15.75" x14ac:dyDescent="0.25">
      <c r="A115" s="149" t="s">
        <v>11</v>
      </c>
      <c r="B115" s="150"/>
      <c r="C115" s="150"/>
      <c r="D115" s="150"/>
      <c r="E115" s="150"/>
      <c r="F115" s="150"/>
      <c r="G115" s="151"/>
    </row>
    <row r="116" spans="1:7" ht="15.75" customHeight="1" x14ac:dyDescent="0.25">
      <c r="A116" s="152" t="s">
        <v>88</v>
      </c>
      <c r="B116" s="153"/>
      <c r="C116" s="153"/>
      <c r="D116" s="153"/>
      <c r="E116" s="153"/>
      <c r="F116" s="153"/>
      <c r="G116" s="154"/>
    </row>
    <row r="117" spans="1:7" x14ac:dyDescent="0.25">
      <c r="A117" s="155"/>
      <c r="B117" s="156"/>
      <c r="C117" s="156"/>
      <c r="D117" s="156"/>
      <c r="E117" s="156"/>
      <c r="F117" s="156"/>
      <c r="G117" s="157"/>
    </row>
    <row r="118" spans="1:7" ht="18" x14ac:dyDescent="0.25">
      <c r="A118" s="180" t="s">
        <v>164</v>
      </c>
      <c r="B118" s="181"/>
      <c r="C118" s="181"/>
      <c r="D118" s="181"/>
      <c r="E118" s="181"/>
      <c r="F118" s="181"/>
      <c r="G118" s="182"/>
    </row>
    <row r="119" spans="1:7" ht="18" x14ac:dyDescent="0.25">
      <c r="A119" s="98"/>
      <c r="B119" s="183" t="s">
        <v>13</v>
      </c>
      <c r="C119" s="184"/>
      <c r="D119" s="184"/>
      <c r="E119" s="185"/>
      <c r="F119" s="99" t="s">
        <v>14</v>
      </c>
      <c r="G119" s="100">
        <v>0.30249999999999999</v>
      </c>
    </row>
    <row r="120" spans="1:7" ht="15.75" x14ac:dyDescent="0.25">
      <c r="A120" s="101" t="s">
        <v>31</v>
      </c>
      <c r="B120" s="102" t="s">
        <v>32</v>
      </c>
      <c r="C120" s="98" t="s">
        <v>15</v>
      </c>
      <c r="D120" s="101" t="s">
        <v>0</v>
      </c>
      <c r="E120" s="101" t="s">
        <v>1</v>
      </c>
      <c r="F120" s="101" t="s">
        <v>2</v>
      </c>
      <c r="G120" s="101" t="s">
        <v>3</v>
      </c>
    </row>
    <row r="121" spans="1:7" ht="15.75" x14ac:dyDescent="0.25">
      <c r="A121" s="103" t="s">
        <v>5</v>
      </c>
      <c r="B121" s="104"/>
      <c r="C121" s="105" t="s">
        <v>97</v>
      </c>
      <c r="D121" s="106"/>
      <c r="E121" s="107"/>
      <c r="F121" s="107"/>
      <c r="G121" s="107"/>
    </row>
    <row r="122" spans="1:7" ht="15.75" x14ac:dyDescent="0.25">
      <c r="A122" s="108" t="s">
        <v>8</v>
      </c>
      <c r="B122" s="109" t="s">
        <v>87</v>
      </c>
      <c r="C122" s="110" t="s">
        <v>98</v>
      </c>
      <c r="D122" s="109" t="s">
        <v>0</v>
      </c>
      <c r="E122" s="111">
        <v>1</v>
      </c>
      <c r="F122" s="111">
        <v>4972.22</v>
      </c>
      <c r="G122" s="111">
        <f>F122*E122</f>
        <v>4972.22</v>
      </c>
    </row>
    <row r="123" spans="1:7" ht="15.75" x14ac:dyDescent="0.25">
      <c r="A123" s="108" t="s">
        <v>9</v>
      </c>
      <c r="B123" s="109" t="s">
        <v>136</v>
      </c>
      <c r="C123" s="110" t="s">
        <v>138</v>
      </c>
      <c r="D123" s="109" t="s">
        <v>137</v>
      </c>
      <c r="E123" s="111">
        <v>2</v>
      </c>
      <c r="F123" s="111">
        <v>405.85</v>
      </c>
      <c r="G123" s="111">
        <f t="shared" ref="G123" si="13">F123*E123</f>
        <v>811.7</v>
      </c>
    </row>
    <row r="124" spans="1:7" x14ac:dyDescent="0.25">
      <c r="A124" s="177" t="s">
        <v>26</v>
      </c>
      <c r="B124" s="178"/>
      <c r="C124" s="178"/>
      <c r="D124" s="178"/>
      <c r="E124" s="178"/>
      <c r="F124" s="179"/>
      <c r="G124" s="112">
        <f>SUM(G122:G123)</f>
        <v>5783.92</v>
      </c>
    </row>
    <row r="125" spans="1:7" ht="15.75" x14ac:dyDescent="0.25">
      <c r="A125" s="103" t="s">
        <v>91</v>
      </c>
      <c r="B125" s="104"/>
      <c r="C125" s="105" t="s">
        <v>135</v>
      </c>
      <c r="D125" s="106"/>
      <c r="E125" s="107"/>
      <c r="F125" s="107"/>
      <c r="G125" s="107"/>
    </row>
    <row r="126" spans="1:7" ht="15.75" x14ac:dyDescent="0.25">
      <c r="A126" s="108" t="s">
        <v>57</v>
      </c>
      <c r="B126" s="109" t="s">
        <v>45</v>
      </c>
      <c r="C126" s="113" t="s">
        <v>99</v>
      </c>
      <c r="D126" s="109" t="s">
        <v>12</v>
      </c>
      <c r="E126" s="19">
        <v>100</v>
      </c>
      <c r="F126" s="111">
        <f>$F$72</f>
        <v>383.33333333333331</v>
      </c>
      <c r="G126" s="111">
        <f t="shared" ref="G126:G135" si="14">F126*E126</f>
        <v>38333.333333333328</v>
      </c>
    </row>
    <row r="127" spans="1:7" ht="29.25" x14ac:dyDescent="0.25">
      <c r="A127" s="108" t="s">
        <v>59</v>
      </c>
      <c r="B127" s="109" t="s">
        <v>45</v>
      </c>
      <c r="C127" s="113" t="s">
        <v>100</v>
      </c>
      <c r="D127" s="109" t="s">
        <v>12</v>
      </c>
      <c r="E127" s="19">
        <v>100</v>
      </c>
      <c r="F127" s="111">
        <f t="shared" ref="F127:F135" si="15">F18</f>
        <v>353.33333333333331</v>
      </c>
      <c r="G127" s="111">
        <f t="shared" si="14"/>
        <v>35333.333333333328</v>
      </c>
    </row>
    <row r="128" spans="1:7" ht="15.75" x14ac:dyDescent="0.25">
      <c r="A128" s="108" t="s">
        <v>61</v>
      </c>
      <c r="B128" s="109" t="s">
        <v>45</v>
      </c>
      <c r="C128" s="113" t="s">
        <v>101</v>
      </c>
      <c r="D128" s="109" t="s">
        <v>12</v>
      </c>
      <c r="E128" s="19">
        <v>0</v>
      </c>
      <c r="F128" s="111">
        <f t="shared" si="15"/>
        <v>466.66666666666669</v>
      </c>
      <c r="G128" s="111">
        <f t="shared" si="14"/>
        <v>0</v>
      </c>
    </row>
    <row r="129" spans="1:7" ht="15.75" x14ac:dyDescent="0.25">
      <c r="A129" s="108" t="s">
        <v>63</v>
      </c>
      <c r="B129" s="109" t="s">
        <v>45</v>
      </c>
      <c r="C129" s="113" t="s">
        <v>102</v>
      </c>
      <c r="D129" s="109" t="s">
        <v>12</v>
      </c>
      <c r="E129" s="19">
        <v>160</v>
      </c>
      <c r="F129" s="111">
        <f t="shared" si="15"/>
        <v>353.33333333333331</v>
      </c>
      <c r="G129" s="111">
        <f t="shared" si="14"/>
        <v>56533.333333333328</v>
      </c>
    </row>
    <row r="130" spans="1:7" ht="15.75" x14ac:dyDescent="0.25">
      <c r="A130" s="108" t="s">
        <v>117</v>
      </c>
      <c r="B130" s="109" t="s">
        <v>45</v>
      </c>
      <c r="C130" s="113" t="s">
        <v>103</v>
      </c>
      <c r="D130" s="109" t="s">
        <v>12</v>
      </c>
      <c r="E130" s="19">
        <v>30</v>
      </c>
      <c r="F130" s="111">
        <f t="shared" si="15"/>
        <v>111.58333333333333</v>
      </c>
      <c r="G130" s="111">
        <f t="shared" si="14"/>
        <v>3347.5</v>
      </c>
    </row>
    <row r="131" spans="1:7" ht="15.75" x14ac:dyDescent="0.25">
      <c r="A131" s="108" t="s">
        <v>118</v>
      </c>
      <c r="B131" s="109" t="s">
        <v>45</v>
      </c>
      <c r="C131" s="113" t="s">
        <v>104</v>
      </c>
      <c r="D131" s="109" t="s">
        <v>12</v>
      </c>
      <c r="E131" s="19">
        <v>60</v>
      </c>
      <c r="F131" s="111">
        <f t="shared" si="15"/>
        <v>798.33333333333337</v>
      </c>
      <c r="G131" s="111">
        <f t="shared" si="14"/>
        <v>47900</v>
      </c>
    </row>
    <row r="132" spans="1:7" ht="15.75" x14ac:dyDescent="0.25">
      <c r="A132" s="108" t="s">
        <v>119</v>
      </c>
      <c r="B132" s="109" t="s">
        <v>45</v>
      </c>
      <c r="C132" s="113" t="s">
        <v>105</v>
      </c>
      <c r="D132" s="109" t="s">
        <v>12</v>
      </c>
      <c r="E132" s="19">
        <v>40</v>
      </c>
      <c r="F132" s="111">
        <f t="shared" si="15"/>
        <v>1091.6666666666667</v>
      </c>
      <c r="G132" s="111">
        <f t="shared" si="14"/>
        <v>43666.666666666672</v>
      </c>
    </row>
    <row r="133" spans="1:7" ht="15.75" x14ac:dyDescent="0.25">
      <c r="A133" s="108" t="s">
        <v>120</v>
      </c>
      <c r="B133" s="109" t="s">
        <v>45</v>
      </c>
      <c r="C133" s="113" t="s">
        <v>106</v>
      </c>
      <c r="D133" s="109" t="s">
        <v>7</v>
      </c>
      <c r="E133" s="19">
        <v>4</v>
      </c>
      <c r="F133" s="111">
        <f t="shared" si="15"/>
        <v>648.00333333333333</v>
      </c>
      <c r="G133" s="111">
        <f t="shared" si="14"/>
        <v>2592.0133333333333</v>
      </c>
    </row>
    <row r="134" spans="1:7" ht="15.75" x14ac:dyDescent="0.25">
      <c r="A134" s="108" t="s">
        <v>121</v>
      </c>
      <c r="B134" s="109" t="s">
        <v>45</v>
      </c>
      <c r="C134" s="113" t="s">
        <v>90</v>
      </c>
      <c r="D134" s="109" t="s">
        <v>0</v>
      </c>
      <c r="E134" s="19">
        <v>1</v>
      </c>
      <c r="F134" s="111">
        <f t="shared" si="15"/>
        <v>1051.6666666666667</v>
      </c>
      <c r="G134" s="111">
        <f t="shared" si="14"/>
        <v>1051.6666666666667</v>
      </c>
    </row>
    <row r="135" spans="1:7" ht="15.75" x14ac:dyDescent="0.25">
      <c r="A135" s="108" t="s">
        <v>122</v>
      </c>
      <c r="B135" s="109" t="s">
        <v>45</v>
      </c>
      <c r="C135" s="113" t="s">
        <v>107</v>
      </c>
      <c r="D135" s="109" t="s">
        <v>0</v>
      </c>
      <c r="E135" s="19">
        <v>1</v>
      </c>
      <c r="F135" s="111">
        <f t="shared" si="15"/>
        <v>558.72666666666657</v>
      </c>
      <c r="G135" s="111">
        <f t="shared" si="14"/>
        <v>558.72666666666657</v>
      </c>
    </row>
    <row r="136" spans="1:7" x14ac:dyDescent="0.25">
      <c r="A136" s="177" t="s">
        <v>26</v>
      </c>
      <c r="B136" s="178"/>
      <c r="C136" s="178"/>
      <c r="D136" s="178"/>
      <c r="E136" s="178"/>
      <c r="F136" s="179"/>
      <c r="G136" s="112">
        <f>SUM(G126:G135)</f>
        <v>229316.57333333333</v>
      </c>
    </row>
    <row r="137" spans="1:7" ht="15.75" x14ac:dyDescent="0.25">
      <c r="A137" s="103" t="s">
        <v>92</v>
      </c>
      <c r="B137" s="104"/>
      <c r="C137" s="105" t="s">
        <v>108</v>
      </c>
      <c r="D137" s="106"/>
      <c r="E137" s="107"/>
      <c r="F137" s="107"/>
      <c r="G137" s="107"/>
    </row>
    <row r="138" spans="1:7" ht="15.75" x14ac:dyDescent="0.25">
      <c r="A138" s="108" t="s">
        <v>66</v>
      </c>
      <c r="B138" s="109" t="s">
        <v>45</v>
      </c>
      <c r="C138" s="113" t="s">
        <v>149</v>
      </c>
      <c r="D138" s="109" t="s">
        <v>0</v>
      </c>
      <c r="E138" s="19">
        <v>1</v>
      </c>
      <c r="F138" s="111">
        <f t="shared" ref="F138:F142" si="16">F29</f>
        <v>11000</v>
      </c>
      <c r="G138" s="111">
        <f t="shared" ref="G138:G142" si="17">F138*E138</f>
        <v>11000</v>
      </c>
    </row>
    <row r="139" spans="1:7" ht="15.75" x14ac:dyDescent="0.25">
      <c r="A139" s="108" t="s">
        <v>68</v>
      </c>
      <c r="B139" s="109" t="s">
        <v>45</v>
      </c>
      <c r="C139" s="113" t="s">
        <v>150</v>
      </c>
      <c r="D139" s="109" t="s">
        <v>0</v>
      </c>
      <c r="E139" s="19">
        <v>1</v>
      </c>
      <c r="F139" s="111">
        <f t="shared" si="16"/>
        <v>1543.3333333333333</v>
      </c>
      <c r="G139" s="111">
        <f t="shared" si="17"/>
        <v>1543.3333333333333</v>
      </c>
    </row>
    <row r="140" spans="1:7" ht="15.75" x14ac:dyDescent="0.25">
      <c r="A140" s="108" t="s">
        <v>93</v>
      </c>
      <c r="B140" s="109" t="s">
        <v>45</v>
      </c>
      <c r="C140" s="113" t="s">
        <v>158</v>
      </c>
      <c r="D140" s="109" t="s">
        <v>12</v>
      </c>
      <c r="E140" s="138">
        <v>230</v>
      </c>
      <c r="F140" s="111">
        <f t="shared" si="16"/>
        <v>36.666666666666664</v>
      </c>
      <c r="G140" s="111">
        <f t="shared" si="17"/>
        <v>8433.3333333333321</v>
      </c>
    </row>
    <row r="141" spans="1:7" ht="15.75" x14ac:dyDescent="0.25">
      <c r="A141" s="108" t="s">
        <v>94</v>
      </c>
      <c r="B141" s="109" t="s">
        <v>45</v>
      </c>
      <c r="C141" s="113" t="s">
        <v>151</v>
      </c>
      <c r="D141" s="109" t="s">
        <v>12</v>
      </c>
      <c r="E141" s="138">
        <v>220</v>
      </c>
      <c r="F141" s="111">
        <f t="shared" si="16"/>
        <v>170</v>
      </c>
      <c r="G141" s="111">
        <f t="shared" si="17"/>
        <v>37400</v>
      </c>
    </row>
    <row r="142" spans="1:7" ht="15.75" x14ac:dyDescent="0.25">
      <c r="A142" s="108" t="s">
        <v>95</v>
      </c>
      <c r="B142" s="109" t="s">
        <v>45</v>
      </c>
      <c r="C142" s="113" t="s">
        <v>152</v>
      </c>
      <c r="D142" s="109" t="s">
        <v>0</v>
      </c>
      <c r="E142" s="19">
        <v>55</v>
      </c>
      <c r="F142" s="111">
        <f t="shared" si="16"/>
        <v>39</v>
      </c>
      <c r="G142" s="111">
        <f t="shared" si="17"/>
        <v>2145</v>
      </c>
    </row>
    <row r="143" spans="1:7" x14ac:dyDescent="0.25">
      <c r="A143" s="177" t="s">
        <v>26</v>
      </c>
      <c r="B143" s="178"/>
      <c r="C143" s="178"/>
      <c r="D143" s="178"/>
      <c r="E143" s="178"/>
      <c r="F143" s="179"/>
      <c r="G143" s="112">
        <f>SUM(G138:G142)</f>
        <v>60521.666666666664</v>
      </c>
    </row>
    <row r="144" spans="1:7" ht="15.75" x14ac:dyDescent="0.25">
      <c r="A144" s="103" t="s">
        <v>96</v>
      </c>
      <c r="B144" s="104"/>
      <c r="C144" s="105" t="s">
        <v>109</v>
      </c>
      <c r="D144" s="106"/>
      <c r="E144" s="107"/>
      <c r="F144" s="107"/>
      <c r="G144" s="107"/>
    </row>
    <row r="145" spans="1:7" x14ac:dyDescent="0.25">
      <c r="A145" s="109" t="s">
        <v>123</v>
      </c>
      <c r="B145" s="109" t="s">
        <v>45</v>
      </c>
      <c r="C145" s="110" t="s">
        <v>110</v>
      </c>
      <c r="D145" s="109" t="s">
        <v>0</v>
      </c>
      <c r="E145" s="19">
        <v>1</v>
      </c>
      <c r="F145" s="115">
        <f t="shared" ref="F145:F152" si="18">F36</f>
        <v>256.66666666666669</v>
      </c>
      <c r="G145" s="111">
        <f t="shared" ref="G145:G152" si="19">F145*E145</f>
        <v>256.66666666666669</v>
      </c>
    </row>
    <row r="146" spans="1:7" x14ac:dyDescent="0.25">
      <c r="A146" s="109" t="s">
        <v>124</v>
      </c>
      <c r="B146" s="109" t="s">
        <v>45</v>
      </c>
      <c r="C146" s="110" t="s">
        <v>153</v>
      </c>
      <c r="D146" s="109" t="s">
        <v>0</v>
      </c>
      <c r="E146" s="19">
        <v>2</v>
      </c>
      <c r="F146" s="115">
        <f t="shared" si="18"/>
        <v>95</v>
      </c>
      <c r="G146" s="111">
        <f t="shared" si="19"/>
        <v>190</v>
      </c>
    </row>
    <row r="147" spans="1:7" x14ac:dyDescent="0.25">
      <c r="A147" s="109" t="s">
        <v>125</v>
      </c>
      <c r="B147" s="109" t="s">
        <v>45</v>
      </c>
      <c r="C147" s="110" t="s">
        <v>154</v>
      </c>
      <c r="D147" s="109" t="s">
        <v>0</v>
      </c>
      <c r="E147" s="19">
        <v>1</v>
      </c>
      <c r="F147" s="115">
        <f t="shared" si="18"/>
        <v>82.34</v>
      </c>
      <c r="G147" s="111">
        <f t="shared" si="19"/>
        <v>82.34</v>
      </c>
    </row>
    <row r="148" spans="1:7" x14ac:dyDescent="0.25">
      <c r="A148" s="109" t="s">
        <v>126</v>
      </c>
      <c r="B148" s="109" t="s">
        <v>45</v>
      </c>
      <c r="C148" s="110" t="s">
        <v>111</v>
      </c>
      <c r="D148" s="109" t="s">
        <v>0</v>
      </c>
      <c r="E148" s="19">
        <v>1</v>
      </c>
      <c r="F148" s="115">
        <f t="shared" si="18"/>
        <v>87.34</v>
      </c>
      <c r="G148" s="111">
        <f t="shared" si="19"/>
        <v>87.34</v>
      </c>
    </row>
    <row r="149" spans="1:7" x14ac:dyDescent="0.25">
      <c r="A149" s="109" t="s">
        <v>127</v>
      </c>
      <c r="B149" s="109" t="s">
        <v>45</v>
      </c>
      <c r="C149" s="110" t="s">
        <v>155</v>
      </c>
      <c r="D149" s="109" t="s">
        <v>0</v>
      </c>
      <c r="E149" s="19">
        <v>1</v>
      </c>
      <c r="F149" s="115">
        <f t="shared" si="18"/>
        <v>44</v>
      </c>
      <c r="G149" s="111">
        <f t="shared" si="19"/>
        <v>44</v>
      </c>
    </row>
    <row r="150" spans="1:7" x14ac:dyDescent="0.25">
      <c r="A150" s="109" t="s">
        <v>128</v>
      </c>
      <c r="B150" s="109" t="s">
        <v>45</v>
      </c>
      <c r="C150" s="110" t="s">
        <v>156</v>
      </c>
      <c r="D150" s="109" t="s">
        <v>0</v>
      </c>
      <c r="E150" s="19">
        <v>1</v>
      </c>
      <c r="F150" s="115">
        <f t="shared" si="18"/>
        <v>320</v>
      </c>
      <c r="G150" s="111">
        <f t="shared" si="19"/>
        <v>320</v>
      </c>
    </row>
    <row r="151" spans="1:7" x14ac:dyDescent="0.25">
      <c r="A151" s="109" t="s">
        <v>129</v>
      </c>
      <c r="B151" s="109" t="s">
        <v>45</v>
      </c>
      <c r="C151" s="110" t="s">
        <v>112</v>
      </c>
      <c r="D151" s="109" t="s">
        <v>0</v>
      </c>
      <c r="E151" s="19">
        <v>1</v>
      </c>
      <c r="F151" s="115">
        <f t="shared" si="18"/>
        <v>34.58</v>
      </c>
      <c r="G151" s="111">
        <f t="shared" si="19"/>
        <v>34.58</v>
      </c>
    </row>
    <row r="152" spans="1:7" x14ac:dyDescent="0.25">
      <c r="A152" s="109" t="s">
        <v>130</v>
      </c>
      <c r="B152" s="109" t="s">
        <v>45</v>
      </c>
      <c r="C152" s="110" t="s">
        <v>157</v>
      </c>
      <c r="D152" s="109" t="s">
        <v>0</v>
      </c>
      <c r="E152" s="19">
        <v>1</v>
      </c>
      <c r="F152" s="115">
        <f t="shared" si="18"/>
        <v>175</v>
      </c>
      <c r="G152" s="111">
        <f t="shared" si="19"/>
        <v>175</v>
      </c>
    </row>
    <row r="153" spans="1:7" x14ac:dyDescent="0.25">
      <c r="A153" s="177" t="s">
        <v>26</v>
      </c>
      <c r="B153" s="178"/>
      <c r="C153" s="178"/>
      <c r="D153" s="178"/>
      <c r="E153" s="178"/>
      <c r="F153" s="179"/>
      <c r="G153" s="112">
        <f>SUM(G145:G152)</f>
        <v>1189.9266666666667</v>
      </c>
    </row>
    <row r="154" spans="1:7" ht="15.75" x14ac:dyDescent="0.25">
      <c r="A154" s="116">
        <v>5</v>
      </c>
      <c r="B154" s="117"/>
      <c r="C154" s="105" t="s">
        <v>160</v>
      </c>
      <c r="D154" s="117"/>
      <c r="E154" s="118"/>
      <c r="F154" s="118"/>
      <c r="G154" s="119"/>
    </row>
    <row r="155" spans="1:7" x14ac:dyDescent="0.25">
      <c r="A155" s="109" t="s">
        <v>131</v>
      </c>
      <c r="B155" s="109" t="s">
        <v>45</v>
      </c>
      <c r="C155" s="110" t="s">
        <v>113</v>
      </c>
      <c r="D155" s="109" t="s">
        <v>0</v>
      </c>
      <c r="E155" s="19">
        <v>1</v>
      </c>
      <c r="F155" s="115">
        <f t="shared" ref="F155:F158" si="20">F46</f>
        <v>1773.3333333333333</v>
      </c>
      <c r="G155" s="111">
        <f t="shared" ref="G155:G158" si="21">F155*E155</f>
        <v>1773.3333333333333</v>
      </c>
    </row>
    <row r="156" spans="1:7" x14ac:dyDescent="0.25">
      <c r="A156" s="109" t="s">
        <v>132</v>
      </c>
      <c r="B156" s="109" t="s">
        <v>45</v>
      </c>
      <c r="C156" s="110" t="s">
        <v>114</v>
      </c>
      <c r="D156" s="109" t="s">
        <v>0</v>
      </c>
      <c r="E156" s="19">
        <v>1</v>
      </c>
      <c r="F156" s="115">
        <f t="shared" si="20"/>
        <v>1790</v>
      </c>
      <c r="G156" s="111">
        <f t="shared" si="21"/>
        <v>1790</v>
      </c>
    </row>
    <row r="157" spans="1:7" x14ac:dyDescent="0.25">
      <c r="A157" s="109" t="s">
        <v>133</v>
      </c>
      <c r="B157" s="109" t="s">
        <v>45</v>
      </c>
      <c r="C157" s="110" t="s">
        <v>115</v>
      </c>
      <c r="D157" s="109" t="s">
        <v>0</v>
      </c>
      <c r="E157" s="19">
        <v>1</v>
      </c>
      <c r="F157" s="115">
        <f t="shared" si="20"/>
        <v>791.50999999999988</v>
      </c>
      <c r="G157" s="111">
        <f t="shared" si="21"/>
        <v>791.50999999999988</v>
      </c>
    </row>
    <row r="158" spans="1:7" x14ac:dyDescent="0.25">
      <c r="A158" s="109" t="s">
        <v>134</v>
      </c>
      <c r="B158" s="109" t="s">
        <v>45</v>
      </c>
      <c r="C158" s="110" t="s">
        <v>116</v>
      </c>
      <c r="D158" s="109" t="s">
        <v>0</v>
      </c>
      <c r="E158" s="19">
        <v>1</v>
      </c>
      <c r="F158" s="115">
        <f t="shared" si="20"/>
        <v>1602.6666666666667</v>
      </c>
      <c r="G158" s="111">
        <f t="shared" si="21"/>
        <v>1602.6666666666667</v>
      </c>
    </row>
    <row r="159" spans="1:7" x14ac:dyDescent="0.25">
      <c r="A159" s="177" t="s">
        <v>26</v>
      </c>
      <c r="B159" s="178"/>
      <c r="C159" s="178"/>
      <c r="D159" s="178"/>
      <c r="E159" s="178"/>
      <c r="F159" s="179"/>
      <c r="G159" s="112">
        <f>SUM(G155:G158)</f>
        <v>5957.51</v>
      </c>
    </row>
    <row r="160" spans="1:7" ht="22.5" customHeight="1" x14ac:dyDescent="0.3">
      <c r="A160" s="120"/>
      <c r="B160" s="121"/>
      <c r="C160" s="164" t="s">
        <v>33</v>
      </c>
      <c r="D160" s="165"/>
      <c r="E160" s="165"/>
      <c r="F160" s="166"/>
      <c r="G160" s="18">
        <f>SUM(G124,G136,G143,G153,G159)</f>
        <v>302769.59666666674</v>
      </c>
    </row>
    <row r="161" spans="1:7" ht="24" customHeight="1" x14ac:dyDescent="0.3">
      <c r="A161" s="120"/>
      <c r="B161" s="121"/>
      <c r="C161" s="167" t="s">
        <v>16</v>
      </c>
      <c r="D161" s="168"/>
      <c r="E161" s="168"/>
      <c r="F161" s="169"/>
      <c r="G161" s="18">
        <f>G160*1.3025</f>
        <v>394357.39965833339</v>
      </c>
    </row>
    <row r="162" spans="1:7" x14ac:dyDescent="0.25">
      <c r="A162" s="176" t="s">
        <v>169</v>
      </c>
      <c r="B162" s="176"/>
      <c r="C162" s="176"/>
      <c r="D162" s="176"/>
      <c r="E162" s="176"/>
      <c r="F162" s="176"/>
      <c r="G162" s="176"/>
    </row>
    <row r="163" spans="1:7" x14ac:dyDescent="0.25">
      <c r="A163" s="176"/>
      <c r="B163" s="176"/>
      <c r="C163" s="176"/>
      <c r="D163" s="176"/>
      <c r="E163" s="176"/>
      <c r="F163" s="176"/>
      <c r="G163" s="176"/>
    </row>
    <row r="164" spans="1:7" x14ac:dyDescent="0.25">
      <c r="A164" s="176"/>
      <c r="B164" s="176"/>
      <c r="C164" s="176"/>
      <c r="D164" s="176"/>
      <c r="E164" s="176"/>
      <c r="F164" s="176"/>
      <c r="G164" s="176"/>
    </row>
    <row r="165" spans="1:7" x14ac:dyDescent="0.25">
      <c r="A165" s="176"/>
      <c r="B165" s="176"/>
      <c r="C165" s="176"/>
      <c r="D165" s="176"/>
      <c r="E165" s="176"/>
      <c r="F165" s="176"/>
      <c r="G165" s="176"/>
    </row>
    <row r="166" spans="1:7" x14ac:dyDescent="0.25">
      <c r="A166" s="176"/>
      <c r="B166" s="176"/>
      <c r="C166" s="176"/>
      <c r="D166" s="176"/>
      <c r="E166" s="176"/>
      <c r="F166" s="176"/>
      <c r="G166" s="176"/>
    </row>
    <row r="167" spans="1:7" ht="20.25" customHeight="1" x14ac:dyDescent="0.25">
      <c r="A167" s="176"/>
      <c r="B167" s="176"/>
      <c r="C167" s="176"/>
      <c r="D167" s="176"/>
      <c r="E167" s="176"/>
      <c r="F167" s="176"/>
      <c r="G167" s="176"/>
    </row>
    <row r="168" spans="1:7" ht="25.5" customHeight="1" x14ac:dyDescent="0.3">
      <c r="A168" s="132"/>
      <c r="B168" s="133"/>
      <c r="C168" s="170" t="s">
        <v>165</v>
      </c>
      <c r="D168" s="171"/>
      <c r="E168" s="171"/>
      <c r="F168" s="172"/>
      <c r="G168" s="134">
        <f>SUM(G51+G106+G160)</f>
        <v>659142.79</v>
      </c>
    </row>
    <row r="169" spans="1:7" ht="24" customHeight="1" x14ac:dyDescent="0.3">
      <c r="A169" s="132"/>
      <c r="B169" s="133"/>
      <c r="C169" s="173" t="s">
        <v>166</v>
      </c>
      <c r="D169" s="174"/>
      <c r="E169" s="174"/>
      <c r="F169" s="175"/>
      <c r="G169" s="134">
        <f>G168*1.3025</f>
        <v>858533.4839750001</v>
      </c>
    </row>
  </sheetData>
  <mergeCells count="39">
    <mergeCell ref="A99:F99"/>
    <mergeCell ref="A105:F105"/>
    <mergeCell ref="C106:F106"/>
    <mergeCell ref="C107:F107"/>
    <mergeCell ref="C51:F51"/>
    <mergeCell ref="C52:F52"/>
    <mergeCell ref="A64:G64"/>
    <mergeCell ref="B65:E65"/>
    <mergeCell ref="A70:F70"/>
    <mergeCell ref="A82:F82"/>
    <mergeCell ref="A89:F89"/>
    <mergeCell ref="A1:G5"/>
    <mergeCell ref="C160:F160"/>
    <mergeCell ref="C161:F161"/>
    <mergeCell ref="C168:F168"/>
    <mergeCell ref="C169:F169"/>
    <mergeCell ref="A162:G167"/>
    <mergeCell ref="A124:F124"/>
    <mergeCell ref="A136:F136"/>
    <mergeCell ref="A143:F143"/>
    <mergeCell ref="A153:F153"/>
    <mergeCell ref="A159:F159"/>
    <mergeCell ref="A118:G118"/>
    <mergeCell ref="B119:E119"/>
    <mergeCell ref="A109:G114"/>
    <mergeCell ref="A115:G115"/>
    <mergeCell ref="A116:G117"/>
    <mergeCell ref="A61:G61"/>
    <mergeCell ref="A62:G63"/>
    <mergeCell ref="A55:G60"/>
    <mergeCell ref="A7:G8"/>
    <mergeCell ref="A6:G6"/>
    <mergeCell ref="A9:G9"/>
    <mergeCell ref="B10:E10"/>
    <mergeCell ref="A15:F15"/>
    <mergeCell ref="A27:F27"/>
    <mergeCell ref="A34:F34"/>
    <mergeCell ref="A44:F44"/>
    <mergeCell ref="A50:F50"/>
  </mergeCells>
  <printOptions gridLines="1"/>
  <pageMargins left="0.19685039370078741" right="0.19685039370078741" top="0.19685039370078741" bottom="0.19685039370078741" header="0.59055118110236227" footer="0.59055118110236227"/>
  <pageSetup paperSize="9" scale="62" orientation="portrait" r:id="rId1"/>
  <headerFooter>
    <oddFooter>Página &amp;P</oddFooter>
  </headerFooter>
  <rowBreaks count="1" manualBreakCount="1">
    <brk id="10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topLeftCell="A9" workbookViewId="0">
      <selection activeCell="G13" sqref="G13"/>
    </sheetView>
  </sheetViews>
  <sheetFormatPr defaultRowHeight="15" x14ac:dyDescent="0.25"/>
  <cols>
    <col min="1" max="1" width="54.28515625" customWidth="1"/>
    <col min="2" max="2" width="13.5703125" customWidth="1"/>
    <col min="3" max="3" width="18.5703125" customWidth="1"/>
    <col min="4" max="4" width="16.7109375" customWidth="1"/>
    <col min="5" max="5" width="15.85546875" customWidth="1"/>
    <col min="6" max="6" width="15.85546875" bestFit="1" customWidth="1"/>
    <col min="7" max="7" width="21" customWidth="1"/>
    <col min="8" max="8" width="20" customWidth="1"/>
  </cols>
  <sheetData>
    <row r="1" spans="1:8" x14ac:dyDescent="0.25">
      <c r="A1" s="158" t="s">
        <v>10</v>
      </c>
      <c r="B1" s="159"/>
      <c r="C1" s="159"/>
      <c r="D1" s="159"/>
      <c r="E1" s="159"/>
      <c r="F1" s="160"/>
    </row>
    <row r="2" spans="1:8" x14ac:dyDescent="0.25">
      <c r="A2" s="161"/>
      <c r="B2" s="162"/>
      <c r="C2" s="162"/>
      <c r="D2" s="162"/>
      <c r="E2" s="162"/>
      <c r="F2" s="163"/>
    </row>
    <row r="3" spans="1:8" x14ac:dyDescent="0.25">
      <c r="A3" s="161"/>
      <c r="B3" s="162"/>
      <c r="C3" s="162"/>
      <c r="D3" s="162"/>
      <c r="E3" s="162"/>
      <c r="F3" s="163"/>
    </row>
    <row r="4" spans="1:8" ht="18.75" customHeight="1" x14ac:dyDescent="0.25">
      <c r="A4" s="161"/>
      <c r="B4" s="162"/>
      <c r="C4" s="162"/>
      <c r="D4" s="162"/>
      <c r="E4" s="162"/>
      <c r="F4" s="163"/>
    </row>
    <row r="5" spans="1:8" ht="15.75" customHeight="1" x14ac:dyDescent="0.25">
      <c r="A5" s="161"/>
      <c r="B5" s="162"/>
      <c r="C5" s="162"/>
      <c r="D5" s="162"/>
      <c r="E5" s="162"/>
      <c r="F5" s="163"/>
    </row>
    <row r="6" spans="1:8" ht="15.75" x14ac:dyDescent="0.25">
      <c r="A6" s="149" t="s">
        <v>11</v>
      </c>
      <c r="B6" s="150"/>
      <c r="C6" s="150"/>
      <c r="D6" s="150"/>
      <c r="E6" s="150"/>
      <c r="F6" s="151"/>
    </row>
    <row r="7" spans="1:8" ht="32.450000000000003" customHeight="1" x14ac:dyDescent="0.25">
      <c r="A7" s="189" t="s">
        <v>89</v>
      </c>
      <c r="B7" s="190"/>
      <c r="C7" s="190"/>
      <c r="D7" s="190"/>
      <c r="E7" s="190"/>
      <c r="F7" s="191"/>
    </row>
    <row r="8" spans="1:8" x14ac:dyDescent="0.25">
      <c r="A8" s="21"/>
      <c r="B8" s="22"/>
      <c r="C8" s="23"/>
      <c r="D8" s="23"/>
      <c r="E8" s="23"/>
      <c r="F8" s="24"/>
    </row>
    <row r="9" spans="1:8" ht="37.5" customHeight="1" x14ac:dyDescent="0.25">
      <c r="A9" s="192" t="s">
        <v>170</v>
      </c>
      <c r="B9" s="192"/>
      <c r="C9" s="192"/>
      <c r="D9" s="192"/>
      <c r="E9" s="192"/>
      <c r="F9" s="192"/>
    </row>
    <row r="10" spans="1:8" ht="17.25" x14ac:dyDescent="0.3">
      <c r="A10" s="85" t="s">
        <v>34</v>
      </c>
      <c r="B10" s="85" t="s">
        <v>0</v>
      </c>
      <c r="C10" s="86" t="s">
        <v>36</v>
      </c>
      <c r="D10" s="87" t="s">
        <v>37</v>
      </c>
      <c r="E10" s="88" t="s">
        <v>38</v>
      </c>
      <c r="F10" s="89" t="s">
        <v>35</v>
      </c>
      <c r="H10" s="241"/>
    </row>
    <row r="11" spans="1:8" ht="17.25" x14ac:dyDescent="0.3">
      <c r="A11" s="90" t="s">
        <v>98</v>
      </c>
      <c r="B11" s="85" t="s">
        <v>0</v>
      </c>
      <c r="C11" s="91">
        <v>15000</v>
      </c>
      <c r="D11" s="91">
        <v>13000</v>
      </c>
      <c r="E11" s="92">
        <v>16750</v>
      </c>
      <c r="F11" s="93">
        <f t="shared" ref="F11:F16" si="0">(C11+D11+E11)/3</f>
        <v>14916.666666666666</v>
      </c>
      <c r="H11" s="241"/>
    </row>
    <row r="12" spans="1:8" ht="17.25" x14ac:dyDescent="0.3">
      <c r="A12" s="90" t="s">
        <v>99</v>
      </c>
      <c r="B12" s="85" t="s">
        <v>12</v>
      </c>
      <c r="C12" s="91">
        <v>380</v>
      </c>
      <c r="D12" s="91">
        <v>350</v>
      </c>
      <c r="E12" s="92">
        <v>420</v>
      </c>
      <c r="F12" s="93">
        <f t="shared" si="0"/>
        <v>383.33333333333331</v>
      </c>
      <c r="H12" s="241"/>
    </row>
    <row r="13" spans="1:8" ht="34.5" x14ac:dyDescent="0.3">
      <c r="A13" s="90" t="s">
        <v>100</v>
      </c>
      <c r="B13" s="85" t="s">
        <v>12</v>
      </c>
      <c r="C13" s="91">
        <v>350</v>
      </c>
      <c r="D13" s="91">
        <v>340</v>
      </c>
      <c r="E13" s="92">
        <v>370</v>
      </c>
      <c r="F13" s="93">
        <f t="shared" si="0"/>
        <v>353.33333333333331</v>
      </c>
      <c r="H13" s="241"/>
    </row>
    <row r="14" spans="1:8" ht="17.25" x14ac:dyDescent="0.3">
      <c r="A14" s="90" t="s">
        <v>101</v>
      </c>
      <c r="B14" s="85" t="s">
        <v>12</v>
      </c>
      <c r="C14" s="91">
        <v>470</v>
      </c>
      <c r="D14" s="91">
        <v>450</v>
      </c>
      <c r="E14" s="92">
        <v>480</v>
      </c>
      <c r="F14" s="93">
        <f t="shared" si="0"/>
        <v>466.66666666666669</v>
      </c>
      <c r="H14" s="241"/>
    </row>
    <row r="15" spans="1:8" ht="17.25" x14ac:dyDescent="0.3">
      <c r="A15" s="90" t="s">
        <v>102</v>
      </c>
      <c r="B15" s="85" t="s">
        <v>12</v>
      </c>
      <c r="C15" s="91">
        <v>350</v>
      </c>
      <c r="D15" s="91">
        <v>350</v>
      </c>
      <c r="E15" s="92">
        <v>360</v>
      </c>
      <c r="F15" s="93">
        <f t="shared" si="0"/>
        <v>353.33333333333331</v>
      </c>
      <c r="H15" s="241"/>
    </row>
    <row r="16" spans="1:8" ht="17.25" x14ac:dyDescent="0.3">
      <c r="A16" s="90" t="s">
        <v>103</v>
      </c>
      <c r="B16" s="85" t="s">
        <v>12</v>
      </c>
      <c r="C16" s="91">
        <v>112.2</v>
      </c>
      <c r="D16" s="91">
        <v>110</v>
      </c>
      <c r="E16" s="92">
        <v>112.55</v>
      </c>
      <c r="F16" s="93">
        <f t="shared" si="0"/>
        <v>111.58333333333333</v>
      </c>
      <c r="H16" s="241"/>
    </row>
    <row r="17" spans="1:8" ht="17.25" x14ac:dyDescent="0.3">
      <c r="A17" s="90" t="s">
        <v>106</v>
      </c>
      <c r="B17" s="85" t="s">
        <v>7</v>
      </c>
      <c r="C17" s="91">
        <v>647.54999999999995</v>
      </c>
      <c r="D17" s="91">
        <v>645.46</v>
      </c>
      <c r="E17" s="92">
        <v>651</v>
      </c>
      <c r="F17" s="93">
        <f>(C17+D17+E17)/3</f>
        <v>648.00333333333333</v>
      </c>
      <c r="H17" s="241"/>
    </row>
    <row r="18" spans="1:8" ht="17.25" x14ac:dyDescent="0.3">
      <c r="A18" s="90" t="s">
        <v>90</v>
      </c>
      <c r="B18" s="85" t="s">
        <v>0</v>
      </c>
      <c r="C18" s="91">
        <v>1100</v>
      </c>
      <c r="D18" s="91">
        <v>985</v>
      </c>
      <c r="E18" s="92">
        <v>1070</v>
      </c>
      <c r="F18" s="93">
        <f>(C18+D18+E18)/3</f>
        <v>1051.6666666666667</v>
      </c>
      <c r="H18" s="241"/>
    </row>
    <row r="19" spans="1:8" ht="17.25" x14ac:dyDescent="0.3">
      <c r="A19" s="90" t="s">
        <v>107</v>
      </c>
      <c r="B19" s="85" t="s">
        <v>0</v>
      </c>
      <c r="C19" s="91">
        <v>575.54999999999995</v>
      </c>
      <c r="D19" s="91">
        <v>521</v>
      </c>
      <c r="E19" s="92">
        <v>579.63</v>
      </c>
      <c r="F19" s="93">
        <f>(C19+D19+E19)/3</f>
        <v>558.72666666666657</v>
      </c>
      <c r="H19" s="241"/>
    </row>
    <row r="20" spans="1:8" ht="17.25" x14ac:dyDescent="0.3">
      <c r="A20" s="90" t="s">
        <v>110</v>
      </c>
      <c r="B20" s="85" t="s">
        <v>0</v>
      </c>
      <c r="C20" s="91">
        <v>260</v>
      </c>
      <c r="D20" s="91">
        <v>250</v>
      </c>
      <c r="E20" s="92">
        <v>260</v>
      </c>
      <c r="F20" s="93">
        <f t="shared" ref="F20:F24" si="1">(C20+D20+E20)/3</f>
        <v>256.66666666666669</v>
      </c>
      <c r="H20" s="241"/>
    </row>
    <row r="21" spans="1:8" ht="17.25" x14ac:dyDescent="0.3">
      <c r="A21" s="90" t="s">
        <v>113</v>
      </c>
      <c r="B21" s="85" t="s">
        <v>0</v>
      </c>
      <c r="C21" s="91">
        <v>1850</v>
      </c>
      <c r="D21" s="91">
        <v>1770</v>
      </c>
      <c r="E21" s="92">
        <v>1700</v>
      </c>
      <c r="F21" s="93">
        <f t="shared" si="1"/>
        <v>1773.3333333333333</v>
      </c>
      <c r="H21" s="241"/>
    </row>
    <row r="22" spans="1:8" ht="17.25" x14ac:dyDescent="0.3">
      <c r="A22" s="90" t="s">
        <v>114</v>
      </c>
      <c r="B22" s="85" t="s">
        <v>0</v>
      </c>
      <c r="C22" s="91">
        <v>1800</v>
      </c>
      <c r="D22" s="91">
        <v>1750</v>
      </c>
      <c r="E22" s="92">
        <v>1820</v>
      </c>
      <c r="F22" s="93">
        <f t="shared" si="1"/>
        <v>1790</v>
      </c>
      <c r="H22" s="241"/>
    </row>
    <row r="23" spans="1:8" ht="17.25" x14ac:dyDescent="0.3">
      <c r="A23" s="90" t="s">
        <v>115</v>
      </c>
      <c r="B23" s="85" t="s">
        <v>0</v>
      </c>
      <c r="C23" s="91">
        <v>795.11</v>
      </c>
      <c r="D23" s="91">
        <v>789.15</v>
      </c>
      <c r="E23" s="92">
        <v>790.27</v>
      </c>
      <c r="F23" s="93">
        <f t="shared" si="1"/>
        <v>791.50999999999988</v>
      </c>
      <c r="H23" s="241"/>
    </row>
    <row r="24" spans="1:8" ht="17.25" x14ac:dyDescent="0.3">
      <c r="A24" s="90" t="s">
        <v>116</v>
      </c>
      <c r="B24" s="85" t="s">
        <v>0</v>
      </c>
      <c r="C24" s="91">
        <v>1600</v>
      </c>
      <c r="D24" s="91">
        <v>1600</v>
      </c>
      <c r="E24" s="92">
        <v>1608</v>
      </c>
      <c r="F24" s="93">
        <f t="shared" si="1"/>
        <v>1602.6666666666667</v>
      </c>
      <c r="H24" s="241"/>
    </row>
  </sheetData>
  <mergeCells count="4">
    <mergeCell ref="A6:F6"/>
    <mergeCell ref="A7:F7"/>
    <mergeCell ref="A9:F9"/>
    <mergeCell ref="A1:F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opLeftCell="A5" workbookViewId="0">
      <selection activeCell="H14" sqref="H14"/>
    </sheetView>
  </sheetViews>
  <sheetFormatPr defaultRowHeight="15" x14ac:dyDescent="0.25"/>
  <cols>
    <col min="1" max="1" width="54.28515625" customWidth="1"/>
    <col min="2" max="2" width="5.7109375" bestFit="1" customWidth="1"/>
    <col min="3" max="3" width="18.7109375" customWidth="1"/>
    <col min="4" max="4" width="16.5703125" customWidth="1"/>
    <col min="5" max="5" width="17.140625" customWidth="1"/>
    <col min="6" max="6" width="16.28515625" bestFit="1" customWidth="1"/>
    <col min="7" max="7" width="12.140625" bestFit="1" customWidth="1"/>
    <col min="8" max="8" width="16.5703125" bestFit="1" customWidth="1"/>
    <col min="9" max="9" width="22.85546875" bestFit="1" customWidth="1"/>
    <col min="10" max="10" width="16.5703125" bestFit="1" customWidth="1"/>
    <col min="11" max="11" width="13.28515625" bestFit="1" customWidth="1"/>
    <col min="12" max="12" width="16.5703125" bestFit="1" customWidth="1"/>
    <col min="13" max="13" width="11.42578125" bestFit="1" customWidth="1"/>
  </cols>
  <sheetData>
    <row r="1" spans="1:13" x14ac:dyDescent="0.25">
      <c r="A1" s="158" t="s">
        <v>10</v>
      </c>
      <c r="B1" s="159"/>
      <c r="C1" s="159"/>
      <c r="D1" s="159"/>
      <c r="E1" s="159"/>
      <c r="F1" s="160"/>
    </row>
    <row r="2" spans="1:13" x14ac:dyDescent="0.25">
      <c r="A2" s="161"/>
      <c r="B2" s="162"/>
      <c r="C2" s="162"/>
      <c r="D2" s="162"/>
      <c r="E2" s="162"/>
      <c r="F2" s="163"/>
    </row>
    <row r="3" spans="1:13" x14ac:dyDescent="0.25">
      <c r="A3" s="161"/>
      <c r="B3" s="162"/>
      <c r="C3" s="162"/>
      <c r="D3" s="162"/>
      <c r="E3" s="162"/>
      <c r="F3" s="163"/>
    </row>
    <row r="4" spans="1:13" ht="18.75" customHeight="1" x14ac:dyDescent="0.25">
      <c r="A4" s="161"/>
      <c r="B4" s="162"/>
      <c r="C4" s="162"/>
      <c r="D4" s="162"/>
      <c r="E4" s="162"/>
      <c r="F4" s="163"/>
    </row>
    <row r="5" spans="1:13" ht="15.75" customHeight="1" x14ac:dyDescent="0.25">
      <c r="A5" s="161"/>
      <c r="B5" s="162"/>
      <c r="C5" s="162"/>
      <c r="D5" s="162"/>
      <c r="E5" s="162"/>
      <c r="F5" s="163"/>
    </row>
    <row r="6" spans="1:13" ht="15.75" x14ac:dyDescent="0.25">
      <c r="A6" s="149" t="s">
        <v>11</v>
      </c>
      <c r="B6" s="150"/>
      <c r="C6" s="150"/>
      <c r="D6" s="150"/>
      <c r="E6" s="150"/>
      <c r="F6" s="151"/>
    </row>
    <row r="7" spans="1:13" ht="27.75" customHeight="1" x14ac:dyDescent="0.25">
      <c r="A7" s="189" t="str">
        <f>'COTAÇÃO PERFURAÇÃO'!A7:F7</f>
        <v xml:space="preserve">SECRETARIA MUNICIPAL DE OBRAS, URBANIZAÇÃO, TRANSPORTE E LIMPEZA URBANA – SEMUTRAN.
</v>
      </c>
      <c r="B7" s="190"/>
      <c r="C7" s="190"/>
      <c r="D7" s="190"/>
      <c r="E7" s="190"/>
      <c r="F7" s="191"/>
    </row>
    <row r="8" spans="1:13" ht="7.5" customHeight="1" x14ac:dyDescent="0.25">
      <c r="A8" s="145"/>
      <c r="B8" s="146"/>
      <c r="C8" s="147"/>
      <c r="D8" s="147"/>
      <c r="E8" s="147"/>
      <c r="F8" s="148"/>
    </row>
    <row r="9" spans="1:13" ht="32.25" customHeight="1" x14ac:dyDescent="0.25">
      <c r="A9" s="193" t="s">
        <v>39</v>
      </c>
      <c r="B9" s="193"/>
      <c r="C9" s="193"/>
      <c r="D9" s="193"/>
      <c r="E9" s="193"/>
      <c r="F9" s="193"/>
    </row>
    <row r="10" spans="1:13" ht="31.5" x14ac:dyDescent="0.25">
      <c r="A10" s="139" t="s">
        <v>34</v>
      </c>
      <c r="B10" s="139" t="s">
        <v>0</v>
      </c>
      <c r="C10" s="139" t="s">
        <v>44</v>
      </c>
      <c r="D10" s="139" t="s">
        <v>43</v>
      </c>
      <c r="E10" s="139" t="s">
        <v>162</v>
      </c>
      <c r="F10" s="140" t="s">
        <v>35</v>
      </c>
      <c r="H10" s="1"/>
      <c r="I10" s="242"/>
      <c r="J10" s="27"/>
      <c r="K10" s="27"/>
      <c r="L10" s="27"/>
      <c r="M10" s="1"/>
    </row>
    <row r="11" spans="1:13" ht="31.5" x14ac:dyDescent="0.25">
      <c r="A11" s="141" t="s">
        <v>40</v>
      </c>
      <c r="B11" s="142" t="s">
        <v>12</v>
      </c>
      <c r="C11" s="143">
        <v>785</v>
      </c>
      <c r="D11" s="143">
        <v>810</v>
      </c>
      <c r="E11" s="143">
        <v>800</v>
      </c>
      <c r="F11" s="144">
        <f t="shared" ref="F11:F17" si="0">(C11+D11+E11)/3</f>
        <v>798.33333333333337</v>
      </c>
      <c r="G11" s="26"/>
      <c r="H11" s="27"/>
      <c r="I11" s="27"/>
      <c r="J11" s="27"/>
      <c r="K11" s="27"/>
      <c r="L11" s="27"/>
      <c r="M11" s="1"/>
    </row>
    <row r="12" spans="1:13" ht="31.5" x14ac:dyDescent="0.25">
      <c r="A12" s="141" t="s">
        <v>41</v>
      </c>
      <c r="B12" s="142" t="s">
        <v>12</v>
      </c>
      <c r="C12" s="143">
        <v>1075</v>
      </c>
      <c r="D12" s="143">
        <v>1100</v>
      </c>
      <c r="E12" s="143">
        <v>1100</v>
      </c>
      <c r="F12" s="144">
        <f t="shared" si="0"/>
        <v>1091.6666666666667</v>
      </c>
      <c r="G12" s="26"/>
      <c r="H12" s="28"/>
      <c r="I12" s="27"/>
      <c r="J12" s="28"/>
      <c r="K12" s="27"/>
      <c r="L12" s="27"/>
      <c r="M12" s="1"/>
    </row>
    <row r="13" spans="1:13" ht="18.75" x14ac:dyDescent="0.25">
      <c r="A13" s="141" t="s">
        <v>42</v>
      </c>
      <c r="B13" s="142" t="s">
        <v>12</v>
      </c>
      <c r="C13" s="143">
        <v>30</v>
      </c>
      <c r="D13" s="143">
        <v>45</v>
      </c>
      <c r="E13" s="143">
        <v>35</v>
      </c>
      <c r="F13" s="144">
        <f t="shared" ref="F13" si="1">(C13+D13+E13)/3</f>
        <v>36.666666666666664</v>
      </c>
      <c r="G13" s="26"/>
      <c r="H13" s="28"/>
      <c r="I13" s="27"/>
      <c r="J13" s="28"/>
      <c r="K13" s="27"/>
      <c r="L13" s="27"/>
      <c r="M13" s="1"/>
    </row>
    <row r="14" spans="1:13" ht="18.75" x14ac:dyDescent="0.25">
      <c r="A14" s="141" t="s">
        <v>139</v>
      </c>
      <c r="B14" s="142" t="s">
        <v>12</v>
      </c>
      <c r="C14" s="143">
        <v>160</v>
      </c>
      <c r="D14" s="143">
        <v>180</v>
      </c>
      <c r="E14" s="143">
        <v>170</v>
      </c>
      <c r="F14" s="144">
        <f t="shared" si="0"/>
        <v>170</v>
      </c>
      <c r="G14" s="26"/>
      <c r="H14" s="28"/>
      <c r="I14" s="27"/>
      <c r="J14" s="28"/>
      <c r="K14" s="27"/>
      <c r="L14" s="27"/>
      <c r="M14" s="1"/>
    </row>
    <row r="15" spans="1:13" ht="18.75" x14ac:dyDescent="0.25">
      <c r="A15" s="141" t="s">
        <v>140</v>
      </c>
      <c r="B15" s="142" t="s">
        <v>0</v>
      </c>
      <c r="C15" s="143">
        <v>35</v>
      </c>
      <c r="D15" s="143">
        <v>40</v>
      </c>
      <c r="E15" s="143">
        <v>42</v>
      </c>
      <c r="F15" s="144">
        <f t="shared" si="0"/>
        <v>39</v>
      </c>
      <c r="G15" s="26"/>
      <c r="H15" s="28"/>
      <c r="I15" s="28"/>
      <c r="J15" s="28"/>
      <c r="K15" s="27"/>
      <c r="L15" s="27"/>
      <c r="M15" s="1"/>
    </row>
    <row r="16" spans="1:13" ht="18.75" x14ac:dyDescent="0.25">
      <c r="A16" s="141" t="s">
        <v>141</v>
      </c>
      <c r="B16" s="142" t="s">
        <v>0</v>
      </c>
      <c r="C16" s="143">
        <v>90</v>
      </c>
      <c r="D16" s="143">
        <v>100</v>
      </c>
      <c r="E16" s="143">
        <v>95</v>
      </c>
      <c r="F16" s="144">
        <f t="shared" si="0"/>
        <v>95</v>
      </c>
      <c r="G16" s="26"/>
      <c r="H16" s="28"/>
      <c r="I16" s="28"/>
      <c r="J16" s="28"/>
      <c r="K16" s="27"/>
      <c r="L16" s="27"/>
      <c r="M16" s="1"/>
    </row>
    <row r="17" spans="1:13" ht="18.75" x14ac:dyDescent="0.25">
      <c r="A17" s="141" t="s">
        <v>142</v>
      </c>
      <c r="B17" s="142" t="s">
        <v>0</v>
      </c>
      <c r="C17" s="143">
        <v>180</v>
      </c>
      <c r="D17" s="143">
        <v>205</v>
      </c>
      <c r="E17" s="143">
        <v>190</v>
      </c>
      <c r="F17" s="144">
        <f t="shared" si="0"/>
        <v>191.66666666666666</v>
      </c>
      <c r="G17" s="26"/>
      <c r="H17" s="28"/>
      <c r="I17" s="28"/>
      <c r="J17" s="28"/>
      <c r="K17" s="27"/>
      <c r="L17" s="27"/>
      <c r="M17" s="1"/>
    </row>
    <row r="18" spans="1:13" ht="18.75" x14ac:dyDescent="0.25">
      <c r="A18" s="141" t="s">
        <v>143</v>
      </c>
      <c r="B18" s="142" t="s">
        <v>0</v>
      </c>
      <c r="C18" s="143">
        <v>35</v>
      </c>
      <c r="D18" s="143">
        <v>43</v>
      </c>
      <c r="E18" s="143">
        <v>45</v>
      </c>
      <c r="F18" s="144">
        <f>(D18+E18)/2</f>
        <v>44</v>
      </c>
      <c r="G18" s="26"/>
      <c r="H18" s="28"/>
      <c r="I18" s="28"/>
      <c r="J18" s="28"/>
      <c r="K18" s="27"/>
      <c r="L18" s="27"/>
      <c r="M18" s="1"/>
    </row>
    <row r="19" spans="1:13" ht="18.75" x14ac:dyDescent="0.25">
      <c r="A19" s="141" t="s">
        <v>144</v>
      </c>
      <c r="B19" s="142" t="s">
        <v>0</v>
      </c>
      <c r="C19" s="143">
        <v>300</v>
      </c>
      <c r="D19" s="143">
        <v>310</v>
      </c>
      <c r="E19" s="143">
        <v>350</v>
      </c>
      <c r="F19" s="144">
        <f>(C19+D19+E19)/3</f>
        <v>320</v>
      </c>
      <c r="G19" s="26"/>
      <c r="H19" s="28"/>
      <c r="I19" s="28"/>
      <c r="J19" s="28"/>
      <c r="K19" s="27"/>
      <c r="L19" s="27"/>
      <c r="M19" s="1"/>
    </row>
    <row r="20" spans="1:13" ht="18.75" x14ac:dyDescent="0.25">
      <c r="A20" s="141" t="s">
        <v>145</v>
      </c>
      <c r="B20" s="142" t="s">
        <v>0</v>
      </c>
      <c r="C20" s="143">
        <v>165</v>
      </c>
      <c r="D20" s="143">
        <v>175</v>
      </c>
      <c r="E20" s="143">
        <v>185</v>
      </c>
      <c r="F20" s="144">
        <f>(C20+D20+E20)/3</f>
        <v>175</v>
      </c>
      <c r="G20" s="26"/>
      <c r="H20" s="27"/>
      <c r="I20" s="28"/>
      <c r="J20" s="27"/>
      <c r="K20" s="27"/>
      <c r="L20" s="27"/>
      <c r="M20" s="1"/>
    </row>
    <row r="21" spans="1:13" ht="18.75" x14ac:dyDescent="0.25">
      <c r="A21" s="141" t="s">
        <v>146</v>
      </c>
      <c r="B21" s="142" t="s">
        <v>12</v>
      </c>
      <c r="C21" s="143">
        <v>7.5</v>
      </c>
      <c r="D21" s="143">
        <v>10</v>
      </c>
      <c r="E21" s="143">
        <v>8</v>
      </c>
      <c r="F21" s="144">
        <f>(C21+D21+E21)/3</f>
        <v>8.5</v>
      </c>
      <c r="G21" s="26"/>
      <c r="H21" s="27"/>
      <c r="I21" s="28"/>
      <c r="J21" s="27"/>
      <c r="K21" s="27"/>
      <c r="L21" s="27"/>
      <c r="M21" s="1"/>
    </row>
    <row r="22" spans="1:13" ht="18.75" x14ac:dyDescent="0.25">
      <c r="A22" s="141" t="s">
        <v>147</v>
      </c>
      <c r="B22" s="142" t="s">
        <v>0</v>
      </c>
      <c r="C22" s="143">
        <v>1500</v>
      </c>
      <c r="D22" s="143">
        <v>1550</v>
      </c>
      <c r="E22" s="143">
        <v>1580</v>
      </c>
      <c r="F22" s="144">
        <f>(C22+D22+E22)/3</f>
        <v>1543.3333333333333</v>
      </c>
      <c r="G22" s="26"/>
      <c r="H22" s="27"/>
      <c r="I22" s="28"/>
      <c r="J22" s="27"/>
      <c r="K22" s="27"/>
      <c r="L22" s="27"/>
      <c r="M22" s="1"/>
    </row>
    <row r="23" spans="1:13" ht="18.75" x14ac:dyDescent="0.25">
      <c r="A23" s="141" t="s">
        <v>148</v>
      </c>
      <c r="B23" s="142" t="s">
        <v>0</v>
      </c>
      <c r="C23" s="143">
        <v>10800</v>
      </c>
      <c r="D23" s="143">
        <v>11000</v>
      </c>
      <c r="E23" s="143">
        <v>11200</v>
      </c>
      <c r="F23" s="144">
        <f>(C23+D23+E23)/3</f>
        <v>11000</v>
      </c>
      <c r="G23" s="26"/>
      <c r="H23" s="27"/>
      <c r="I23" s="28"/>
      <c r="J23" s="27"/>
      <c r="K23" s="27"/>
      <c r="L23" s="27"/>
      <c r="M23" s="1"/>
    </row>
    <row r="24" spans="1:13" ht="18.75" x14ac:dyDescent="0.25">
      <c r="I24" s="1"/>
      <c r="J24" s="243"/>
      <c r="K24" s="27"/>
      <c r="L24" s="27"/>
      <c r="M24" s="1"/>
    </row>
    <row r="25" spans="1:13" ht="18.75" x14ac:dyDescent="0.25">
      <c r="B25" s="25"/>
      <c r="K25" s="244"/>
      <c r="L25" s="27"/>
      <c r="M25" s="245"/>
    </row>
    <row r="26" spans="1:13" ht="18.75" x14ac:dyDescent="0.25">
      <c r="K26" s="244"/>
      <c r="L26" s="27"/>
      <c r="M26" s="245"/>
    </row>
    <row r="27" spans="1:13" ht="18.75" x14ac:dyDescent="0.25">
      <c r="K27" s="244"/>
      <c r="L27" s="27"/>
      <c r="M27" s="245"/>
    </row>
  </sheetData>
  <mergeCells count="4">
    <mergeCell ref="A6:F6"/>
    <mergeCell ref="A7:F7"/>
    <mergeCell ref="A9:F9"/>
    <mergeCell ref="A1:F5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"/>
  <sheetViews>
    <sheetView topLeftCell="A73" workbookViewId="0">
      <selection activeCell="J63" sqref="J63"/>
    </sheetView>
  </sheetViews>
  <sheetFormatPr defaultRowHeight="15" x14ac:dyDescent="0.25"/>
  <cols>
    <col min="2" max="2" width="21.5703125" customWidth="1"/>
    <col min="4" max="4" width="10" bestFit="1" customWidth="1"/>
    <col min="7" max="7" width="21.42578125" customWidth="1"/>
  </cols>
  <sheetData>
    <row r="1" spans="1:7" ht="41.25" customHeight="1" x14ac:dyDescent="0.25">
      <c r="A1" s="196" t="s">
        <v>10</v>
      </c>
      <c r="B1" s="197"/>
      <c r="C1" s="197"/>
      <c r="D1" s="197"/>
      <c r="E1" s="197"/>
      <c r="F1" s="197"/>
      <c r="G1" s="198"/>
    </row>
    <row r="2" spans="1:7" x14ac:dyDescent="0.25">
      <c r="A2" s="199"/>
      <c r="B2" s="200"/>
      <c r="C2" s="200"/>
      <c r="D2" s="200"/>
      <c r="E2" s="200"/>
      <c r="F2" s="200"/>
      <c r="G2" s="201"/>
    </row>
    <row r="3" spans="1:7" ht="18.75" customHeight="1" x14ac:dyDescent="0.25">
      <c r="A3" s="199"/>
      <c r="B3" s="200"/>
      <c r="C3" s="200"/>
      <c r="D3" s="200"/>
      <c r="E3" s="200"/>
      <c r="F3" s="200"/>
      <c r="G3" s="201"/>
    </row>
    <row r="4" spans="1:7" ht="18.75" x14ac:dyDescent="0.3">
      <c r="A4" s="214" t="s">
        <v>11</v>
      </c>
      <c r="B4" s="215"/>
      <c r="C4" s="215"/>
      <c r="D4" s="215"/>
      <c r="E4" s="215"/>
      <c r="F4" s="215"/>
      <c r="G4" s="216"/>
    </row>
    <row r="5" spans="1:7" ht="52.15" customHeight="1" x14ac:dyDescent="0.3">
      <c r="A5" s="217" t="str">
        <f>'COTAÇÃO PERFURAÇÃO'!A7:F7</f>
        <v xml:space="preserve">SECRETARIA MUNICIPAL DE OBRAS, URBANIZAÇÃO, TRANSPORTE E LIMPEZA URBANA – SEMUTRAN.
</v>
      </c>
      <c r="B5" s="218"/>
      <c r="C5" s="218"/>
      <c r="D5" s="218"/>
      <c r="E5" s="218"/>
      <c r="F5" s="218"/>
      <c r="G5" s="219"/>
    </row>
    <row r="6" spans="1:7" ht="39.6" customHeight="1" x14ac:dyDescent="0.3">
      <c r="A6" s="217" t="str">
        <f>'PERFURAÇÃO DE POÇOS'!A9:G9</f>
        <v>OBJETO: PERFURAÇÃO E EXECUÇÃO DE POÇO TUBULAR PROFUNDO NO BAIRRO DOS ALAGADOS</v>
      </c>
      <c r="B6" s="218"/>
      <c r="C6" s="218"/>
      <c r="D6" s="218"/>
      <c r="E6" s="218"/>
      <c r="F6" s="218"/>
      <c r="G6" s="220"/>
    </row>
    <row r="7" spans="1:7" ht="21" customHeight="1" x14ac:dyDescent="0.35">
      <c r="A7" s="205" t="s">
        <v>159</v>
      </c>
      <c r="B7" s="206"/>
      <c r="C7" s="206"/>
      <c r="D7" s="206"/>
      <c r="E7" s="206"/>
      <c r="F7" s="206"/>
      <c r="G7" s="207"/>
    </row>
    <row r="8" spans="1:7" ht="12.75" customHeight="1" x14ac:dyDescent="0.25">
      <c r="A8" s="208"/>
      <c r="B8" s="208"/>
      <c r="C8" s="208"/>
      <c r="D8" s="208"/>
      <c r="E8" s="208"/>
      <c r="F8" s="95"/>
      <c r="G8" s="2" t="s">
        <v>167</v>
      </c>
    </row>
    <row r="9" spans="1:7" ht="14.25" customHeight="1" thickBot="1" x14ac:dyDescent="0.3">
      <c r="A9" s="209" t="s">
        <v>17</v>
      </c>
      <c r="B9" s="210"/>
      <c r="C9" s="210"/>
      <c r="D9" s="210"/>
      <c r="E9" s="210"/>
      <c r="F9" s="210"/>
      <c r="G9" s="211"/>
    </row>
    <row r="10" spans="1:7" x14ac:dyDescent="0.25">
      <c r="A10" s="212" t="s">
        <v>18</v>
      </c>
      <c r="B10" s="212" t="s">
        <v>19</v>
      </c>
      <c r="C10" s="3" t="s">
        <v>20</v>
      </c>
      <c r="D10" s="4" t="s">
        <v>21</v>
      </c>
      <c r="E10" s="5"/>
      <c r="F10" s="5"/>
      <c r="G10" s="212" t="s">
        <v>22</v>
      </c>
    </row>
    <row r="11" spans="1:7" x14ac:dyDescent="0.25">
      <c r="A11" s="213"/>
      <c r="B11" s="213"/>
      <c r="C11" s="96" t="s">
        <v>23</v>
      </c>
      <c r="D11" s="97" t="s">
        <v>24</v>
      </c>
      <c r="E11" s="97" t="s">
        <v>25</v>
      </c>
      <c r="F11" s="97" t="s">
        <v>161</v>
      </c>
      <c r="G11" s="213"/>
    </row>
    <row r="12" spans="1:7" x14ac:dyDescent="0.25">
      <c r="A12" s="202">
        <v>1</v>
      </c>
      <c r="B12" s="203" t="str">
        <f>'PERFURAÇÃO DE POÇOS'!C12</f>
        <v>SERVIÇOS PRELIMINARES</v>
      </c>
      <c r="C12" s="6">
        <f>C13/G13</f>
        <v>1</v>
      </c>
      <c r="D12" s="7">
        <v>1</v>
      </c>
      <c r="E12" s="9"/>
      <c r="F12" s="9"/>
      <c r="G12" s="6">
        <f>SUM(D12:E12)</f>
        <v>1</v>
      </c>
    </row>
    <row r="13" spans="1:7" x14ac:dyDescent="0.25">
      <c r="A13" s="202"/>
      <c r="B13" s="203"/>
      <c r="C13" s="8">
        <f>G13</f>
        <v>5783.92</v>
      </c>
      <c r="D13" s="8">
        <f>D12*G13</f>
        <v>5783.92</v>
      </c>
      <c r="E13" s="8"/>
      <c r="F13" s="8"/>
      <c r="G13" s="12">
        <f>'PERFURAÇÃO DE POÇOS'!G15</f>
        <v>5783.92</v>
      </c>
    </row>
    <row r="14" spans="1:7" x14ac:dyDescent="0.25">
      <c r="A14" s="202">
        <v>2</v>
      </c>
      <c r="B14" s="203" t="str">
        <f>'PERFURAÇÃO DE POÇOS'!C16</f>
        <v>PERFURAÇÃO DE POÇO PROFUNDO</v>
      </c>
      <c r="C14" s="6">
        <f>C15/G15</f>
        <v>1</v>
      </c>
      <c r="D14" s="7">
        <v>0.5</v>
      </c>
      <c r="E14" s="7">
        <v>0.5</v>
      </c>
      <c r="F14" s="9"/>
      <c r="G14" s="6">
        <f>SUM(D14:E14)</f>
        <v>1</v>
      </c>
    </row>
    <row r="15" spans="1:7" x14ac:dyDescent="0.25">
      <c r="A15" s="202"/>
      <c r="B15" s="203"/>
      <c r="C15" s="8">
        <f>G15</f>
        <v>77234.073333333334</v>
      </c>
      <c r="D15" s="8">
        <f>D14*G15</f>
        <v>38617.036666666667</v>
      </c>
      <c r="E15" s="8">
        <f>E14*G15</f>
        <v>38617.036666666667</v>
      </c>
      <c r="F15" s="8"/>
      <c r="G15" s="12">
        <f>'PERFURAÇÃO DE POÇOS'!G27</f>
        <v>77234.073333333334</v>
      </c>
    </row>
    <row r="16" spans="1:7" x14ac:dyDescent="0.25">
      <c r="A16" s="202">
        <v>3</v>
      </c>
      <c r="B16" s="203" t="str">
        <f>'PERFURAÇÃO DE POÇOS'!C28</f>
        <v>FORNECIMENTO E ASSENTAMENTO DO CONJUNTO MOTO BOMBA</v>
      </c>
      <c r="C16" s="6">
        <f>C17/G17</f>
        <v>1</v>
      </c>
      <c r="D16" s="7">
        <v>0.5</v>
      </c>
      <c r="E16" s="7">
        <v>0.5</v>
      </c>
      <c r="F16" s="9"/>
      <c r="G16" s="6">
        <f>SUM(D16:E16)</f>
        <v>1</v>
      </c>
    </row>
    <row r="17" spans="1:7" ht="21.75" customHeight="1" x14ac:dyDescent="0.25">
      <c r="A17" s="202"/>
      <c r="B17" s="203"/>
      <c r="C17" s="8">
        <f>G17</f>
        <v>22652.333333333336</v>
      </c>
      <c r="D17" s="8">
        <f>D16*G17</f>
        <v>11326.166666666668</v>
      </c>
      <c r="E17" s="8">
        <f>E16*G17</f>
        <v>11326.166666666668</v>
      </c>
      <c r="F17" s="8"/>
      <c r="G17" s="12">
        <f>'PERFURAÇÃO DE POÇOS'!G34</f>
        <v>22652.333333333336</v>
      </c>
    </row>
    <row r="18" spans="1:7" x14ac:dyDescent="0.25">
      <c r="A18" s="202">
        <v>4</v>
      </c>
      <c r="B18" s="203" t="str">
        <f>'PERFURAÇÃO DE POÇOS'!C35</f>
        <v xml:space="preserve">AQUISIÇÃO E ASSENTAMENTO DE TUBOS, PEÇAS E CONEXÕES PARA </v>
      </c>
      <c r="C18" s="6">
        <f>C19/G19</f>
        <v>1</v>
      </c>
      <c r="D18" s="9"/>
      <c r="E18" s="7">
        <v>0.5</v>
      </c>
      <c r="F18" s="7">
        <v>0.5</v>
      </c>
      <c r="G18" s="6">
        <f>SUM(E18:F18)</f>
        <v>1</v>
      </c>
    </row>
    <row r="19" spans="1:7" ht="18.75" customHeight="1" x14ac:dyDescent="0.25">
      <c r="A19" s="202"/>
      <c r="B19" s="203"/>
      <c r="C19" s="8">
        <f>G19</f>
        <v>1189.9266666666667</v>
      </c>
      <c r="D19" s="8"/>
      <c r="E19" s="8">
        <f>E18*G19</f>
        <v>594.96333333333337</v>
      </c>
      <c r="F19" s="8">
        <f>F18*G19</f>
        <v>594.96333333333337</v>
      </c>
      <c r="G19" s="12">
        <f>'PERFURAÇÃO DE POÇOS'!G44</f>
        <v>1189.9266666666667</v>
      </c>
    </row>
    <row r="20" spans="1:7" x14ac:dyDescent="0.25">
      <c r="A20" s="202">
        <v>5</v>
      </c>
      <c r="B20" s="203" t="str">
        <f>'PERFURAÇÃO DE POÇOS'!C45</f>
        <v>SERVIÇOS COMPLEMENTARES</v>
      </c>
      <c r="C20" s="6">
        <f>C21/G21</f>
        <v>1</v>
      </c>
      <c r="D20" s="9"/>
      <c r="E20" s="9"/>
      <c r="F20" s="7">
        <v>1</v>
      </c>
      <c r="G20" s="6">
        <f>SUM(D20:F20)</f>
        <v>1</v>
      </c>
    </row>
    <row r="21" spans="1:7" x14ac:dyDescent="0.25">
      <c r="A21" s="202"/>
      <c r="B21" s="203"/>
      <c r="C21" s="8">
        <f>G21</f>
        <v>5957.51</v>
      </c>
      <c r="D21" s="8"/>
      <c r="E21" s="8"/>
      <c r="F21" s="8">
        <f>F20*G21</f>
        <v>5957.51</v>
      </c>
      <c r="G21" s="12">
        <f>'PERFURAÇÃO DE POÇOS'!G50</f>
        <v>5957.51</v>
      </c>
    </row>
    <row r="22" spans="1:7" ht="12.75" customHeight="1" x14ac:dyDescent="0.25">
      <c r="A22" s="202"/>
      <c r="B22" s="204" t="s">
        <v>76</v>
      </c>
      <c r="C22" s="194">
        <f>SUM(C13,C15,C17,C19,C21)*1.3025</f>
        <v>146945.13674166665</v>
      </c>
      <c r="D22" s="9"/>
      <c r="E22" s="9"/>
      <c r="F22" s="9"/>
      <c r="G22" s="6"/>
    </row>
    <row r="23" spans="1:7" ht="10.5" customHeight="1" x14ac:dyDescent="0.25">
      <c r="A23" s="202"/>
      <c r="B23" s="204"/>
      <c r="C23" s="195"/>
      <c r="D23" s="8"/>
      <c r="E23" s="8"/>
      <c r="F23" s="8"/>
      <c r="G23" s="8"/>
    </row>
    <row r="24" spans="1:7" x14ac:dyDescent="0.25">
      <c r="A24" s="10" t="s">
        <v>27</v>
      </c>
      <c r="B24" s="10"/>
      <c r="C24" s="10"/>
      <c r="D24" s="11">
        <f>D26/G26</f>
        <v>0.49395699477467048</v>
      </c>
      <c r="E24" s="11">
        <f>E26/G26</f>
        <v>0.44796284887642845</v>
      </c>
      <c r="F24" s="11">
        <f>F26/G26</f>
        <v>5.8080156348901207E-2</v>
      </c>
      <c r="G24" s="11">
        <f>SUM(D24:F24)</f>
        <v>1.0000000000000002</v>
      </c>
    </row>
    <row r="25" spans="1:7" x14ac:dyDescent="0.25">
      <c r="A25" s="10" t="s">
        <v>28</v>
      </c>
      <c r="B25" s="10"/>
      <c r="C25" s="10"/>
      <c r="D25" s="6">
        <f>D24</f>
        <v>0.49395699477467048</v>
      </c>
      <c r="E25" s="6">
        <f t="shared" ref="E25:F25" si="0">D25+E24</f>
        <v>0.94191984365109893</v>
      </c>
      <c r="F25" s="6">
        <f t="shared" si="0"/>
        <v>1.0000000000000002</v>
      </c>
      <c r="G25" s="13"/>
    </row>
    <row r="26" spans="1:7" x14ac:dyDescent="0.25">
      <c r="A26" s="10" t="s">
        <v>29</v>
      </c>
      <c r="B26" s="10"/>
      <c r="C26" s="10"/>
      <c r="D26" s="12">
        <f>SUM(D13,D15,D17)*1.3025</f>
        <v>72584.578141666672</v>
      </c>
      <c r="E26" s="12">
        <f>SUM(E15,E17,E19)*1.3025</f>
        <v>65825.962083333332</v>
      </c>
      <c r="F26" s="12">
        <f>SUM(F19,F21)*1.3025</f>
        <v>8534.5965166666665</v>
      </c>
      <c r="G26" s="12">
        <f>SUM(G13,G15,G17,G19,G21)*1.3025</f>
        <v>146945.13674166665</v>
      </c>
    </row>
    <row r="27" spans="1:7" x14ac:dyDescent="0.25">
      <c r="A27" s="10" t="s">
        <v>30</v>
      </c>
      <c r="B27" s="10"/>
      <c r="C27" s="10"/>
      <c r="D27" s="8">
        <f>D26</f>
        <v>72584.578141666672</v>
      </c>
      <c r="E27" s="8">
        <f t="shared" ref="E27:F27" si="1">D27+E26</f>
        <v>138410.540225</v>
      </c>
      <c r="F27" s="8">
        <f t="shared" si="1"/>
        <v>146945.13674166668</v>
      </c>
      <c r="G27" s="14"/>
    </row>
    <row r="30" spans="1:7" x14ac:dyDescent="0.25">
      <c r="A30" s="196" t="s">
        <v>10</v>
      </c>
      <c r="B30" s="197"/>
      <c r="C30" s="197"/>
      <c r="D30" s="197"/>
      <c r="E30" s="197"/>
      <c r="F30" s="197"/>
      <c r="G30" s="198"/>
    </row>
    <row r="31" spans="1:7" x14ac:dyDescent="0.25">
      <c r="A31" s="199"/>
      <c r="B31" s="200"/>
      <c r="C31" s="200"/>
      <c r="D31" s="200"/>
      <c r="E31" s="200"/>
      <c r="F31" s="200"/>
      <c r="G31" s="201"/>
    </row>
    <row r="32" spans="1:7" ht="41.25" customHeight="1" x14ac:dyDescent="0.25">
      <c r="A32" s="199"/>
      <c r="B32" s="200"/>
      <c r="C32" s="200"/>
      <c r="D32" s="200"/>
      <c r="E32" s="200"/>
      <c r="F32" s="200"/>
      <c r="G32" s="201"/>
    </row>
    <row r="33" spans="1:7" ht="18" customHeight="1" x14ac:dyDescent="0.3">
      <c r="A33" s="214" t="s">
        <v>11</v>
      </c>
      <c r="B33" s="215"/>
      <c r="C33" s="215"/>
      <c r="D33" s="215"/>
      <c r="E33" s="215"/>
      <c r="F33" s="215"/>
      <c r="G33" s="216"/>
    </row>
    <row r="34" spans="1:7" ht="51.75" customHeight="1" x14ac:dyDescent="0.25">
      <c r="A34" s="223" t="str">
        <f>'COTAÇÃO PERFURAÇÃO'!A7:F7</f>
        <v xml:space="preserve">SECRETARIA MUNICIPAL DE OBRAS, URBANIZAÇÃO, TRANSPORTE E LIMPEZA URBANA – SEMUTRAN.
</v>
      </c>
      <c r="B34" s="224"/>
      <c r="C34" s="224"/>
      <c r="D34" s="224"/>
      <c r="E34" s="224"/>
      <c r="F34" s="224"/>
      <c r="G34" s="225"/>
    </row>
    <row r="35" spans="1:7" ht="36" customHeight="1" x14ac:dyDescent="0.3">
      <c r="A35" s="217" t="str">
        <f>'PERFURAÇÃO DE POÇOS'!A64:G64</f>
        <v>OBJETO: PERFURAÇÃO E EXECUÇÃO DE POÇO TUBULAR PROFUNDO NA SECRETARIA MUNICIPAL DE ASSISTÊNCIA SOCIAL - SEMAS</v>
      </c>
      <c r="B35" s="218"/>
      <c r="C35" s="218"/>
      <c r="D35" s="218"/>
      <c r="E35" s="218"/>
      <c r="F35" s="218"/>
      <c r="G35" s="220"/>
    </row>
    <row r="36" spans="1:7" ht="21" x14ac:dyDescent="0.35">
      <c r="A36" s="205" t="s">
        <v>159</v>
      </c>
      <c r="B36" s="206"/>
      <c r="C36" s="206"/>
      <c r="D36" s="206"/>
      <c r="E36" s="206"/>
      <c r="F36" s="206"/>
      <c r="G36" s="207"/>
    </row>
    <row r="37" spans="1:7" ht="15.75" x14ac:dyDescent="0.25">
      <c r="A37" s="208"/>
      <c r="B37" s="208"/>
      <c r="C37" s="208"/>
      <c r="D37" s="208"/>
      <c r="E37" s="208"/>
      <c r="F37" s="125"/>
      <c r="G37" s="2" t="s">
        <v>167</v>
      </c>
    </row>
    <row r="38" spans="1:7" ht="18.75" thickBot="1" x14ac:dyDescent="0.3">
      <c r="A38" s="209" t="s">
        <v>17</v>
      </c>
      <c r="B38" s="210"/>
      <c r="C38" s="210"/>
      <c r="D38" s="210"/>
      <c r="E38" s="210"/>
      <c r="F38" s="210"/>
      <c r="G38" s="211"/>
    </row>
    <row r="39" spans="1:7" x14ac:dyDescent="0.25">
      <c r="A39" s="212" t="s">
        <v>18</v>
      </c>
      <c r="B39" s="212" t="s">
        <v>19</v>
      </c>
      <c r="C39" s="3" t="s">
        <v>20</v>
      </c>
      <c r="D39" s="4" t="s">
        <v>21</v>
      </c>
      <c r="E39" s="5"/>
      <c r="F39" s="5"/>
      <c r="G39" s="212" t="s">
        <v>22</v>
      </c>
    </row>
    <row r="40" spans="1:7" x14ac:dyDescent="0.25">
      <c r="A40" s="213"/>
      <c r="B40" s="213"/>
      <c r="C40" s="123" t="s">
        <v>23</v>
      </c>
      <c r="D40" s="124" t="s">
        <v>24</v>
      </c>
      <c r="E40" s="124" t="s">
        <v>25</v>
      </c>
      <c r="F40" s="124" t="s">
        <v>161</v>
      </c>
      <c r="G40" s="213"/>
    </row>
    <row r="41" spans="1:7" x14ac:dyDescent="0.25">
      <c r="A41" s="202">
        <v>1</v>
      </c>
      <c r="B41" s="203" t="str">
        <f>'PERFURAÇÃO DE POÇOS'!C12</f>
        <v>SERVIÇOS PRELIMINARES</v>
      </c>
      <c r="C41" s="6">
        <f>C42/G42</f>
        <v>1</v>
      </c>
      <c r="D41" s="7">
        <v>1</v>
      </c>
      <c r="E41" s="9"/>
      <c r="F41" s="9"/>
      <c r="G41" s="6">
        <f>SUM(D41:E41)</f>
        <v>1</v>
      </c>
    </row>
    <row r="42" spans="1:7" x14ac:dyDescent="0.25">
      <c r="A42" s="202"/>
      <c r="B42" s="203"/>
      <c r="C42" s="8">
        <f>G42</f>
        <v>5783.92</v>
      </c>
      <c r="D42" s="8">
        <f>D41*G42</f>
        <v>5783.92</v>
      </c>
      <c r="E42" s="8"/>
      <c r="F42" s="8"/>
      <c r="G42" s="12">
        <f>'PERFURAÇÃO DE POÇOS'!G70</f>
        <v>5783.92</v>
      </c>
    </row>
    <row r="43" spans="1:7" ht="15" customHeight="1" x14ac:dyDescent="0.25">
      <c r="A43" s="202">
        <v>2</v>
      </c>
      <c r="B43" s="221" t="str">
        <f t="shared" ref="B43:B49" si="2">B14</f>
        <v>PERFURAÇÃO DE POÇO PROFUNDO</v>
      </c>
      <c r="C43" s="6">
        <f>C44/G44</f>
        <v>1</v>
      </c>
      <c r="D43" s="7">
        <v>0.5</v>
      </c>
      <c r="E43" s="7">
        <v>0.5</v>
      </c>
      <c r="F43" s="9"/>
      <c r="G43" s="6">
        <f>SUM(D43:E43)</f>
        <v>1</v>
      </c>
    </row>
    <row r="44" spans="1:7" x14ac:dyDescent="0.25">
      <c r="A44" s="202"/>
      <c r="B44" s="222"/>
      <c r="C44" s="8">
        <f>G44</f>
        <v>187415.73999999996</v>
      </c>
      <c r="D44" s="8">
        <f>D43*G44</f>
        <v>93707.869999999981</v>
      </c>
      <c r="E44" s="8">
        <f>E43*G44</f>
        <v>93707.869999999981</v>
      </c>
      <c r="F44" s="8"/>
      <c r="G44" s="12">
        <f>'PERFURAÇÃO DE POÇOS'!G82</f>
        <v>187415.73999999996</v>
      </c>
    </row>
    <row r="45" spans="1:7" x14ac:dyDescent="0.25">
      <c r="A45" s="202">
        <v>3</v>
      </c>
      <c r="B45" s="221" t="str">
        <f t="shared" si="2"/>
        <v>FORNECIMENTO E ASSENTAMENTO DO CONJUNTO MOTO BOMBA</v>
      </c>
      <c r="C45" s="6">
        <f>C46/G46</f>
        <v>1</v>
      </c>
      <c r="D45" s="7">
        <v>0.5</v>
      </c>
      <c r="E45" s="7">
        <v>0.5</v>
      </c>
      <c r="F45" s="9"/>
      <c r="G45" s="6">
        <f>SUM(D45:E45)</f>
        <v>1</v>
      </c>
    </row>
    <row r="46" spans="1:7" ht="21" customHeight="1" x14ac:dyDescent="0.25">
      <c r="A46" s="202"/>
      <c r="B46" s="222"/>
      <c r="C46" s="8">
        <f>G46</f>
        <v>43208.333333333336</v>
      </c>
      <c r="D46" s="8">
        <f>D45*G46</f>
        <v>21604.166666666668</v>
      </c>
      <c r="E46" s="8">
        <f>E45*G46</f>
        <v>21604.166666666668</v>
      </c>
      <c r="F46" s="8"/>
      <c r="G46" s="12">
        <f>'PERFURAÇÃO DE POÇOS'!G89</f>
        <v>43208.333333333336</v>
      </c>
    </row>
    <row r="47" spans="1:7" x14ac:dyDescent="0.25">
      <c r="A47" s="202">
        <v>4</v>
      </c>
      <c r="B47" s="221" t="str">
        <f t="shared" si="2"/>
        <v xml:space="preserve">AQUISIÇÃO E ASSENTAMENTO DE TUBOS, PEÇAS E CONEXÕES PARA </v>
      </c>
      <c r="C47" s="6">
        <f>C48/G48</f>
        <v>1</v>
      </c>
      <c r="D47" s="9"/>
      <c r="E47" s="7">
        <v>0.5</v>
      </c>
      <c r="F47" s="7">
        <v>0.5</v>
      </c>
      <c r="G47" s="6">
        <f>SUM(D47:F47)</f>
        <v>1</v>
      </c>
    </row>
    <row r="48" spans="1:7" ht="20.25" customHeight="1" x14ac:dyDescent="0.25">
      <c r="A48" s="202"/>
      <c r="B48" s="222"/>
      <c r="C48" s="8">
        <f>G48</f>
        <v>1189.9266666666667</v>
      </c>
      <c r="D48" s="8"/>
      <c r="E48" s="8">
        <f>E47*G48</f>
        <v>594.96333333333337</v>
      </c>
      <c r="F48" s="8">
        <f>F47*G48</f>
        <v>594.96333333333337</v>
      </c>
      <c r="G48" s="12">
        <f>'PERFURAÇÃO DE POÇOS'!G99</f>
        <v>1189.9266666666667</v>
      </c>
    </row>
    <row r="49" spans="1:7" ht="15" customHeight="1" x14ac:dyDescent="0.25">
      <c r="A49" s="202">
        <v>5</v>
      </c>
      <c r="B49" s="221" t="str">
        <f t="shared" si="2"/>
        <v>SERVIÇOS COMPLEMENTARES</v>
      </c>
      <c r="C49" s="6">
        <f>C50/G50</f>
        <v>1</v>
      </c>
      <c r="D49" s="9"/>
      <c r="E49" s="9"/>
      <c r="F49" s="7">
        <v>1</v>
      </c>
      <c r="G49" s="6">
        <f>SUM(D49:F49)</f>
        <v>1</v>
      </c>
    </row>
    <row r="50" spans="1:7" x14ac:dyDescent="0.25">
      <c r="A50" s="202"/>
      <c r="B50" s="222"/>
      <c r="C50" s="8">
        <f>G50</f>
        <v>5957.51</v>
      </c>
      <c r="D50" s="8"/>
      <c r="E50" s="8"/>
      <c r="F50" s="8">
        <f>F49*G50</f>
        <v>5957.51</v>
      </c>
      <c r="G50" s="12">
        <f>'PERFURAÇÃO DE POÇOS'!G105</f>
        <v>5957.51</v>
      </c>
    </row>
    <row r="51" spans="1:7" x14ac:dyDescent="0.25">
      <c r="A51" s="202"/>
      <c r="B51" s="204" t="s">
        <v>76</v>
      </c>
      <c r="C51" s="194">
        <f>SUM(C42,C44,C46,C48,C50)*1.3025</f>
        <v>317230.947575</v>
      </c>
      <c r="D51" s="9"/>
      <c r="E51" s="9"/>
      <c r="F51" s="9"/>
      <c r="G51" s="6"/>
    </row>
    <row r="52" spans="1:7" x14ac:dyDescent="0.25">
      <c r="A52" s="202"/>
      <c r="B52" s="204"/>
      <c r="C52" s="195"/>
      <c r="D52" s="8"/>
      <c r="E52" s="8"/>
      <c r="F52" s="8"/>
      <c r="G52" s="8"/>
    </row>
    <row r="53" spans="1:7" x14ac:dyDescent="0.25">
      <c r="A53" s="10" t="s">
        <v>27</v>
      </c>
      <c r="B53" s="10"/>
      <c r="C53" s="10"/>
      <c r="D53" s="11">
        <f>D55/G55</f>
        <v>0.49720080831975966</v>
      </c>
      <c r="E53" s="11">
        <f>E55/G55</f>
        <v>0.47589577452656256</v>
      </c>
      <c r="F53" s="11">
        <f>F55/G55</f>
        <v>2.6903417153677639E-2</v>
      </c>
      <c r="G53" s="11">
        <f>SUM(D53:F53)</f>
        <v>0.99999999999999989</v>
      </c>
    </row>
    <row r="54" spans="1:7" x14ac:dyDescent="0.25">
      <c r="A54" s="10" t="s">
        <v>28</v>
      </c>
      <c r="B54" s="10"/>
      <c r="C54" s="10"/>
      <c r="D54" s="6">
        <f>D53</f>
        <v>0.49720080831975966</v>
      </c>
      <c r="E54" s="6">
        <f t="shared" ref="E54" si="3">D54+E53</f>
        <v>0.97309658284632228</v>
      </c>
      <c r="F54" s="6">
        <f t="shared" ref="F54" si="4">E54+F53</f>
        <v>0.99999999999999989</v>
      </c>
      <c r="G54" s="13"/>
    </row>
    <row r="55" spans="1:7" x14ac:dyDescent="0.25">
      <c r="A55" s="10" t="s">
        <v>29</v>
      </c>
      <c r="B55" s="10"/>
      <c r="C55" s="10"/>
      <c r="D55" s="12">
        <f>SUM(D42,D44,D46)*1.3025</f>
        <v>157727.4835583333</v>
      </c>
      <c r="E55" s="12">
        <f>SUM(E44,E46,E48)*1.3025</f>
        <v>150968.86749999999</v>
      </c>
      <c r="F55" s="12">
        <f>SUM(F48,F50)*1.3025</f>
        <v>8534.5965166666665</v>
      </c>
      <c r="G55" s="12">
        <f>SUM(G42,G44,G46,G48,G50)*1.3025</f>
        <v>317230.947575</v>
      </c>
    </row>
    <row r="56" spans="1:7" x14ac:dyDescent="0.25">
      <c r="A56" s="10" t="s">
        <v>30</v>
      </c>
      <c r="B56" s="10"/>
      <c r="C56" s="10"/>
      <c r="D56" s="8">
        <f>D55</f>
        <v>157727.4835583333</v>
      </c>
      <c r="E56" s="8">
        <f t="shared" ref="E56" si="5">D56+E55</f>
        <v>308696.3510583333</v>
      </c>
      <c r="F56" s="8">
        <f t="shared" ref="F56" si="6">E56+F55</f>
        <v>317230.94757499994</v>
      </c>
      <c r="G56" s="14"/>
    </row>
    <row r="59" spans="1:7" x14ac:dyDescent="0.25">
      <c r="A59" s="196" t="s">
        <v>10</v>
      </c>
      <c r="B59" s="197"/>
      <c r="C59" s="197"/>
      <c r="D59" s="197"/>
      <c r="E59" s="197"/>
      <c r="F59" s="197"/>
      <c r="G59" s="198"/>
    </row>
    <row r="60" spans="1:7" x14ac:dyDescent="0.25">
      <c r="A60" s="199"/>
      <c r="B60" s="200"/>
      <c r="C60" s="200"/>
      <c r="D60" s="200"/>
      <c r="E60" s="200"/>
      <c r="F60" s="200"/>
      <c r="G60" s="201"/>
    </row>
    <row r="61" spans="1:7" ht="41.25" customHeight="1" x14ac:dyDescent="0.25">
      <c r="A61" s="199"/>
      <c r="B61" s="200"/>
      <c r="C61" s="200"/>
      <c r="D61" s="200"/>
      <c r="E61" s="200"/>
      <c r="F61" s="200"/>
      <c r="G61" s="201"/>
    </row>
    <row r="62" spans="1:7" ht="22.5" customHeight="1" x14ac:dyDescent="0.3">
      <c r="A62" s="214" t="s">
        <v>11</v>
      </c>
      <c r="B62" s="215"/>
      <c r="C62" s="215"/>
      <c r="D62" s="215"/>
      <c r="E62" s="215"/>
      <c r="F62" s="215"/>
      <c r="G62" s="216"/>
    </row>
    <row r="63" spans="1:7" ht="55.5" customHeight="1" x14ac:dyDescent="0.3">
      <c r="A63" s="217" t="str">
        <f t="shared" ref="A63" si="7">A34</f>
        <v xml:space="preserve">SECRETARIA MUNICIPAL DE OBRAS, URBANIZAÇÃO, TRANSPORTE E LIMPEZA URBANA – SEMUTRAN.
</v>
      </c>
      <c r="B63" s="218"/>
      <c r="C63" s="218"/>
      <c r="D63" s="218"/>
      <c r="E63" s="218"/>
      <c r="F63" s="218"/>
      <c r="G63" s="219"/>
    </row>
    <row r="64" spans="1:7" ht="39.75" customHeight="1" x14ac:dyDescent="0.3">
      <c r="A64" s="217" t="str">
        <f>'PERFURAÇÃO DE POÇOS'!A118:G118</f>
        <v>OBJETO: PERFURAÇÃO E EXECUÇÃO DE POÇO TUBULAR PROFUNDO NA COMUNIDADE SÃO MARTINS</v>
      </c>
      <c r="B64" s="218"/>
      <c r="C64" s="218"/>
      <c r="D64" s="218"/>
      <c r="E64" s="218"/>
      <c r="F64" s="218"/>
      <c r="G64" s="220"/>
    </row>
    <row r="65" spans="1:7" ht="21" x14ac:dyDescent="0.35">
      <c r="A65" s="205" t="s">
        <v>159</v>
      </c>
      <c r="B65" s="206"/>
      <c r="C65" s="206"/>
      <c r="D65" s="206"/>
      <c r="E65" s="206"/>
      <c r="F65" s="206"/>
      <c r="G65" s="207"/>
    </row>
    <row r="66" spans="1:7" ht="15.75" x14ac:dyDescent="0.25">
      <c r="A66" s="208"/>
      <c r="B66" s="208"/>
      <c r="C66" s="208"/>
      <c r="D66" s="208"/>
      <c r="E66" s="208"/>
      <c r="F66" s="125"/>
      <c r="G66" s="2" t="s">
        <v>167</v>
      </c>
    </row>
    <row r="67" spans="1:7" ht="18.75" thickBot="1" x14ac:dyDescent="0.3">
      <c r="A67" s="209" t="s">
        <v>17</v>
      </c>
      <c r="B67" s="210"/>
      <c r="C67" s="210"/>
      <c r="D67" s="210"/>
      <c r="E67" s="210"/>
      <c r="F67" s="210"/>
      <c r="G67" s="211"/>
    </row>
    <row r="68" spans="1:7" x14ac:dyDescent="0.25">
      <c r="A68" s="212" t="s">
        <v>18</v>
      </c>
      <c r="B68" s="212" t="s">
        <v>19</v>
      </c>
      <c r="C68" s="3" t="s">
        <v>20</v>
      </c>
      <c r="D68" s="4" t="s">
        <v>21</v>
      </c>
      <c r="E68" s="5"/>
      <c r="F68" s="5"/>
      <c r="G68" s="212" t="s">
        <v>22</v>
      </c>
    </row>
    <row r="69" spans="1:7" x14ac:dyDescent="0.25">
      <c r="A69" s="213"/>
      <c r="B69" s="213"/>
      <c r="C69" s="123" t="s">
        <v>23</v>
      </c>
      <c r="D69" s="124" t="s">
        <v>24</v>
      </c>
      <c r="E69" s="124" t="s">
        <v>25</v>
      </c>
      <c r="F69" s="124" t="s">
        <v>161</v>
      </c>
      <c r="G69" s="213"/>
    </row>
    <row r="70" spans="1:7" x14ac:dyDescent="0.25">
      <c r="A70" s="202">
        <v>1</v>
      </c>
      <c r="B70" s="203" t="str">
        <f>'PERFURAÇÃO DE POÇOS'!C12</f>
        <v>SERVIÇOS PRELIMINARES</v>
      </c>
      <c r="C70" s="6">
        <f>C71/G71</f>
        <v>1</v>
      </c>
      <c r="D70" s="7">
        <v>1</v>
      </c>
      <c r="E70" s="9"/>
      <c r="F70" s="9"/>
      <c r="G70" s="6">
        <f>SUM(D70:E70)</f>
        <v>1</v>
      </c>
    </row>
    <row r="71" spans="1:7" x14ac:dyDescent="0.25">
      <c r="A71" s="202"/>
      <c r="B71" s="203"/>
      <c r="C71" s="8">
        <f>G71</f>
        <v>5783.92</v>
      </c>
      <c r="D71" s="8">
        <f>D70*G71</f>
        <v>5783.92</v>
      </c>
      <c r="E71" s="8"/>
      <c r="F71" s="8"/>
      <c r="G71" s="12">
        <f>'PERFURAÇÃO DE POÇOS'!G124</f>
        <v>5783.92</v>
      </c>
    </row>
    <row r="72" spans="1:7" x14ac:dyDescent="0.25">
      <c r="A72" s="202">
        <v>2</v>
      </c>
      <c r="B72" s="203" t="str">
        <f t="shared" ref="B72:B78" si="8">B14</f>
        <v>PERFURAÇÃO DE POÇO PROFUNDO</v>
      </c>
      <c r="C72" s="6">
        <f>C73/G73</f>
        <v>1</v>
      </c>
      <c r="D72" s="7">
        <v>0.5</v>
      </c>
      <c r="E72" s="7">
        <v>0.5</v>
      </c>
      <c r="F72" s="9"/>
      <c r="G72" s="6">
        <f>SUM(D72:E72)</f>
        <v>1</v>
      </c>
    </row>
    <row r="73" spans="1:7" x14ac:dyDescent="0.25">
      <c r="A73" s="202"/>
      <c r="B73" s="203"/>
      <c r="C73" s="8">
        <f>G73</f>
        <v>229316.57333333333</v>
      </c>
      <c r="D73" s="8">
        <f>D72*G73</f>
        <v>114658.28666666667</v>
      </c>
      <c r="E73" s="8">
        <f>E72*G73</f>
        <v>114658.28666666667</v>
      </c>
      <c r="F73" s="8"/>
      <c r="G73" s="12">
        <f>'PERFURAÇÃO DE POÇOS'!G136</f>
        <v>229316.57333333333</v>
      </c>
    </row>
    <row r="74" spans="1:7" x14ac:dyDescent="0.25">
      <c r="A74" s="202">
        <v>3</v>
      </c>
      <c r="B74" s="203" t="str">
        <f t="shared" si="8"/>
        <v>FORNECIMENTO E ASSENTAMENTO DO CONJUNTO MOTO BOMBA</v>
      </c>
      <c r="C74" s="6">
        <f>C75/G75</f>
        <v>1</v>
      </c>
      <c r="D74" s="7">
        <v>0.5</v>
      </c>
      <c r="E74" s="7">
        <v>0.5</v>
      </c>
      <c r="F74" s="9"/>
      <c r="G74" s="6">
        <f>SUM(D74:E74)</f>
        <v>1</v>
      </c>
    </row>
    <row r="75" spans="1:7" ht="20.25" customHeight="1" x14ac:dyDescent="0.25">
      <c r="A75" s="202"/>
      <c r="B75" s="203"/>
      <c r="C75" s="8">
        <f>G75</f>
        <v>60521.666666666664</v>
      </c>
      <c r="D75" s="8">
        <f>D74*G75</f>
        <v>30260.833333333332</v>
      </c>
      <c r="E75" s="8">
        <f>E74*G75</f>
        <v>30260.833333333332</v>
      </c>
      <c r="F75" s="8"/>
      <c r="G75" s="12">
        <f>'PERFURAÇÃO DE POÇOS'!G143</f>
        <v>60521.666666666664</v>
      </c>
    </row>
    <row r="76" spans="1:7" x14ac:dyDescent="0.25">
      <c r="A76" s="202">
        <v>4</v>
      </c>
      <c r="B76" s="203" t="str">
        <f t="shared" si="8"/>
        <v xml:space="preserve">AQUISIÇÃO E ASSENTAMENTO DE TUBOS, PEÇAS E CONEXÕES PARA </v>
      </c>
      <c r="C76" s="6">
        <f>C77/G77</f>
        <v>1</v>
      </c>
      <c r="D76" s="9"/>
      <c r="E76" s="7">
        <v>0.5</v>
      </c>
      <c r="F76" s="7">
        <v>0.5</v>
      </c>
      <c r="G76" s="6">
        <f>SUM(D76:F76)</f>
        <v>1</v>
      </c>
    </row>
    <row r="77" spans="1:7" ht="19.5" customHeight="1" x14ac:dyDescent="0.25">
      <c r="A77" s="202"/>
      <c r="B77" s="203"/>
      <c r="C77" s="8">
        <f>G77</f>
        <v>1189.9266666666667</v>
      </c>
      <c r="D77" s="8"/>
      <c r="E77" s="8">
        <f>E76*G77</f>
        <v>594.96333333333337</v>
      </c>
      <c r="F77" s="8">
        <f>F76*G77</f>
        <v>594.96333333333337</v>
      </c>
      <c r="G77" s="12">
        <f>'PERFURAÇÃO DE POÇOS'!G153</f>
        <v>1189.9266666666667</v>
      </c>
    </row>
    <row r="78" spans="1:7" x14ac:dyDescent="0.25">
      <c r="A78" s="202">
        <v>5</v>
      </c>
      <c r="B78" s="203" t="str">
        <f t="shared" si="8"/>
        <v>SERVIÇOS COMPLEMENTARES</v>
      </c>
      <c r="C78" s="6">
        <f>C79/G79</f>
        <v>1</v>
      </c>
      <c r="D78" s="9"/>
      <c r="E78" s="9"/>
      <c r="F78" s="7">
        <v>1</v>
      </c>
      <c r="G78" s="6">
        <f>SUM(D78:F78)</f>
        <v>1</v>
      </c>
    </row>
    <row r="79" spans="1:7" x14ac:dyDescent="0.25">
      <c r="A79" s="202"/>
      <c r="B79" s="203"/>
      <c r="C79" s="8">
        <f>G79</f>
        <v>5957.51</v>
      </c>
      <c r="D79" s="8"/>
      <c r="E79" s="8"/>
      <c r="F79" s="8">
        <f>F78*G79</f>
        <v>5957.51</v>
      </c>
      <c r="G79" s="12">
        <f>'PERFURAÇÃO DE POÇOS'!G159</f>
        <v>5957.51</v>
      </c>
    </row>
    <row r="80" spans="1:7" x14ac:dyDescent="0.25">
      <c r="A80" s="202"/>
      <c r="B80" s="204" t="s">
        <v>76</v>
      </c>
      <c r="C80" s="194">
        <f>SUM(C71,C73,C75,C77,C79)*1.3025</f>
        <v>394357.39965833339</v>
      </c>
      <c r="D80" s="9"/>
      <c r="E80" s="9"/>
      <c r="F80" s="9"/>
      <c r="G80" s="6"/>
    </row>
    <row r="81" spans="1:7" x14ac:dyDescent="0.25">
      <c r="A81" s="202"/>
      <c r="B81" s="204"/>
      <c r="C81" s="195"/>
      <c r="D81" s="8"/>
      <c r="E81" s="8"/>
      <c r="F81" s="8"/>
      <c r="G81" s="8"/>
    </row>
    <row r="82" spans="1:7" x14ac:dyDescent="0.25">
      <c r="A82" s="10" t="s">
        <v>27</v>
      </c>
      <c r="B82" s="10"/>
      <c r="C82" s="10"/>
      <c r="D82" s="11">
        <f>D84/G84</f>
        <v>0.49774826025849639</v>
      </c>
      <c r="E82" s="11">
        <f>E84/G84</f>
        <v>0.48060995864633216</v>
      </c>
      <c r="F82" s="11">
        <f>F84/G84</f>
        <v>2.1641781095171387E-2</v>
      </c>
      <c r="G82" s="11">
        <f>SUM(D82:F82)</f>
        <v>0.99999999999999989</v>
      </c>
    </row>
    <row r="83" spans="1:7" x14ac:dyDescent="0.25">
      <c r="A83" s="10" t="s">
        <v>28</v>
      </c>
      <c r="B83" s="10"/>
      <c r="C83" s="10"/>
      <c r="D83" s="6">
        <f>D82</f>
        <v>0.49774826025849639</v>
      </c>
      <c r="E83" s="6">
        <f t="shared" ref="E83" si="9">D83+E82</f>
        <v>0.97835821890482855</v>
      </c>
      <c r="F83" s="6">
        <f t="shared" ref="F83" si="10">E83+F82</f>
        <v>0.99999999999999989</v>
      </c>
      <c r="G83" s="13"/>
    </row>
    <row r="84" spans="1:7" x14ac:dyDescent="0.25">
      <c r="A84" s="10" t="s">
        <v>29</v>
      </c>
      <c r="B84" s="10"/>
      <c r="C84" s="10"/>
      <c r="D84" s="12">
        <f>SUM(D71,D73,D75)*1.3025</f>
        <v>196290.7096</v>
      </c>
      <c r="E84" s="12">
        <f>SUM(E73,E75,E77)*1.3025</f>
        <v>189532.09354166669</v>
      </c>
      <c r="F84" s="12">
        <f>SUM(F77,F79)*1.3025</f>
        <v>8534.5965166666665</v>
      </c>
      <c r="G84" s="12">
        <f>SUM(G71,G73,G75,G77,G79)*1.3025</f>
        <v>394357.39965833339</v>
      </c>
    </row>
    <row r="85" spans="1:7" x14ac:dyDescent="0.25">
      <c r="A85" s="10" t="s">
        <v>30</v>
      </c>
      <c r="B85" s="10"/>
      <c r="C85" s="10"/>
      <c r="D85" s="8">
        <f>D84</f>
        <v>196290.7096</v>
      </c>
      <c r="E85" s="8">
        <f t="shared" ref="E85" si="11">D85+E84</f>
        <v>385822.80314166669</v>
      </c>
      <c r="F85" s="8">
        <f t="shared" ref="F85" si="12">E85+F84</f>
        <v>394357.39965833334</v>
      </c>
      <c r="G85" s="14"/>
    </row>
  </sheetData>
  <mergeCells count="69">
    <mergeCell ref="A20:A21"/>
    <mergeCell ref="B20:B21"/>
    <mergeCell ref="A8:E8"/>
    <mergeCell ref="A4:G4"/>
    <mergeCell ref="A5:G5"/>
    <mergeCell ref="A6:G6"/>
    <mergeCell ref="A7:G7"/>
    <mergeCell ref="A14:A15"/>
    <mergeCell ref="B14:B15"/>
    <mergeCell ref="A16:A17"/>
    <mergeCell ref="B16:B17"/>
    <mergeCell ref="A18:A19"/>
    <mergeCell ref="B18:B19"/>
    <mergeCell ref="A9:G9"/>
    <mergeCell ref="A10:A11"/>
    <mergeCell ref="B10:B11"/>
    <mergeCell ref="G10:G11"/>
    <mergeCell ref="A12:A13"/>
    <mergeCell ref="B12:B13"/>
    <mergeCell ref="A33:G33"/>
    <mergeCell ref="A34:G34"/>
    <mergeCell ref="A35:G35"/>
    <mergeCell ref="A36:G36"/>
    <mergeCell ref="A22:A23"/>
    <mergeCell ref="B22:B23"/>
    <mergeCell ref="C22:C23"/>
    <mergeCell ref="A37:E37"/>
    <mergeCell ref="A38:G38"/>
    <mergeCell ref="A39:A40"/>
    <mergeCell ref="B39:B40"/>
    <mergeCell ref="G39:G40"/>
    <mergeCell ref="A41:A42"/>
    <mergeCell ref="B41:B42"/>
    <mergeCell ref="A43:A44"/>
    <mergeCell ref="B43:B44"/>
    <mergeCell ref="A45:A46"/>
    <mergeCell ref="B45:B46"/>
    <mergeCell ref="C51:C52"/>
    <mergeCell ref="A62:G62"/>
    <mergeCell ref="A63:G63"/>
    <mergeCell ref="A64:G64"/>
    <mergeCell ref="A47:A48"/>
    <mergeCell ref="B47:B48"/>
    <mergeCell ref="A49:A50"/>
    <mergeCell ref="B49:B50"/>
    <mergeCell ref="A51:A52"/>
    <mergeCell ref="B51:B52"/>
    <mergeCell ref="A65:G65"/>
    <mergeCell ref="A66:E66"/>
    <mergeCell ref="A67:G67"/>
    <mergeCell ref="A68:A69"/>
    <mergeCell ref="B68:B69"/>
    <mergeCell ref="G68:G69"/>
    <mergeCell ref="C80:C81"/>
    <mergeCell ref="A1:G3"/>
    <mergeCell ref="A30:G32"/>
    <mergeCell ref="A59:G61"/>
    <mergeCell ref="A76:A77"/>
    <mergeCell ref="B76:B77"/>
    <mergeCell ref="A78:A79"/>
    <mergeCell ref="B78:B79"/>
    <mergeCell ref="A80:A81"/>
    <mergeCell ref="B80:B81"/>
    <mergeCell ref="A70:A71"/>
    <mergeCell ref="B70:B71"/>
    <mergeCell ref="A72:A73"/>
    <mergeCell ref="B72:B73"/>
    <mergeCell ref="A74:A75"/>
    <mergeCell ref="B74:B75"/>
  </mergeCells>
  <pageMargins left="0.511811024" right="0.511811024" top="0.78740157499999996" bottom="0.78740157499999996" header="0.31496062000000002" footer="0.31496062000000002"/>
  <pageSetup paperSize="9" fitToHeight="0" orientation="portrait" r:id="rId1"/>
  <rowBreaks count="1" manualBreakCount="1">
    <brk id="5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view="pageBreakPreview" topLeftCell="A21" zoomScaleNormal="100" zoomScaleSheetLayoutView="100" workbookViewId="0">
      <selection activeCell="I22" sqref="I22"/>
    </sheetView>
  </sheetViews>
  <sheetFormatPr defaultRowHeight="15" x14ac:dyDescent="0.25"/>
  <cols>
    <col min="2" max="2" width="36.5703125" customWidth="1"/>
    <col min="3" max="3" width="10" bestFit="1" customWidth="1"/>
    <col min="4" max="4" width="11.42578125" customWidth="1"/>
    <col min="6" max="6" width="0.28515625" customWidth="1"/>
    <col min="7" max="7" width="11.85546875" customWidth="1"/>
    <col min="8" max="8" width="12.5703125" customWidth="1"/>
    <col min="9" max="9" width="11.85546875" customWidth="1"/>
    <col min="10" max="10" width="14.7109375" customWidth="1"/>
    <col min="11" max="11" width="11.7109375" customWidth="1"/>
    <col min="12" max="12" width="11.85546875" customWidth="1"/>
    <col min="13" max="19" width="0" hidden="1" customWidth="1"/>
  </cols>
  <sheetData>
    <row r="1" spans="1:19" ht="14.45" customHeight="1" x14ac:dyDescent="0.25">
      <c r="A1" s="30" t="s">
        <v>46</v>
      </c>
      <c r="B1" s="30"/>
      <c r="C1" s="31"/>
      <c r="D1" s="31"/>
      <c r="G1" s="238" t="s">
        <v>77</v>
      </c>
      <c r="H1" s="238"/>
      <c r="I1" s="238"/>
      <c r="J1" s="238"/>
      <c r="K1" s="238"/>
      <c r="L1" s="238"/>
      <c r="M1" s="126"/>
      <c r="N1" s="126"/>
      <c r="O1" s="126"/>
      <c r="P1" s="126"/>
      <c r="Q1" s="126"/>
      <c r="R1" s="126"/>
      <c r="S1" s="127"/>
    </row>
    <row r="2" spans="1:19" ht="15" customHeight="1" thickBot="1" x14ac:dyDescent="0.3">
      <c r="G2" s="239"/>
      <c r="H2" s="239"/>
      <c r="I2" s="239"/>
      <c r="J2" s="239"/>
      <c r="K2" s="239"/>
      <c r="L2" s="239"/>
      <c r="M2" s="128"/>
      <c r="N2" s="128"/>
      <c r="O2" s="128"/>
      <c r="P2" s="128"/>
      <c r="Q2" s="128"/>
      <c r="R2" s="128"/>
      <c r="S2" s="129"/>
    </row>
    <row r="3" spans="1:19" ht="15" customHeight="1" thickBot="1" x14ac:dyDescent="0.3">
      <c r="A3" s="233" t="s">
        <v>47</v>
      </c>
      <c r="B3" s="235" t="s">
        <v>48</v>
      </c>
      <c r="C3" s="32" t="s">
        <v>49</v>
      </c>
      <c r="D3" s="33" t="s">
        <v>49</v>
      </c>
      <c r="E3" s="34"/>
      <c r="F3" s="29"/>
      <c r="G3" s="240"/>
      <c r="H3" s="240"/>
      <c r="I3" s="240"/>
      <c r="J3" s="240"/>
      <c r="K3" s="240"/>
      <c r="L3" s="240"/>
      <c r="M3" s="130"/>
      <c r="N3" s="130"/>
      <c r="O3" s="130"/>
      <c r="P3" s="130"/>
      <c r="Q3" s="130"/>
      <c r="R3" s="130"/>
      <c r="S3" s="131"/>
    </row>
    <row r="4" spans="1:19" ht="15.75" thickBot="1" x14ac:dyDescent="0.3">
      <c r="A4" s="234"/>
      <c r="B4" s="236"/>
      <c r="C4" s="122" t="s">
        <v>50</v>
      </c>
      <c r="D4" s="35" t="s">
        <v>51</v>
      </c>
      <c r="E4" s="34"/>
      <c r="F4" s="29"/>
    </row>
    <row r="5" spans="1:19" x14ac:dyDescent="0.25">
      <c r="A5" s="36"/>
      <c r="B5" s="37"/>
      <c r="C5" s="38"/>
      <c r="D5" s="39"/>
      <c r="E5" s="34"/>
      <c r="F5" s="29"/>
      <c r="H5" s="73" t="s">
        <v>78</v>
      </c>
      <c r="I5" s="74"/>
      <c r="J5" s="74"/>
      <c r="K5" s="74"/>
    </row>
    <row r="6" spans="1:19" ht="15.75" thickBot="1" x14ac:dyDescent="0.3">
      <c r="A6" s="40">
        <v>1</v>
      </c>
      <c r="B6" s="41" t="s">
        <v>52</v>
      </c>
      <c r="C6" s="42" t="s">
        <v>4</v>
      </c>
      <c r="D6" s="43">
        <v>3.43</v>
      </c>
      <c r="E6" s="44"/>
      <c r="F6" s="45"/>
    </row>
    <row r="7" spans="1:19" x14ac:dyDescent="0.25">
      <c r="A7" s="46" t="s">
        <v>6</v>
      </c>
      <c r="B7" s="47" t="s">
        <v>53</v>
      </c>
      <c r="C7" s="48" t="s">
        <v>4</v>
      </c>
      <c r="D7" s="49" t="s">
        <v>4</v>
      </c>
      <c r="E7" s="50"/>
      <c r="F7" s="51"/>
      <c r="H7" s="75"/>
      <c r="I7" s="76"/>
      <c r="J7" s="76"/>
      <c r="K7" s="77"/>
    </row>
    <row r="8" spans="1:19" x14ac:dyDescent="0.25">
      <c r="A8" s="46" t="s">
        <v>8</v>
      </c>
      <c r="B8" s="47" t="s">
        <v>54</v>
      </c>
      <c r="C8" s="48" t="s">
        <v>4</v>
      </c>
      <c r="D8" s="49" t="s">
        <v>4</v>
      </c>
      <c r="E8" s="50"/>
      <c r="F8" s="51"/>
      <c r="H8" s="78"/>
      <c r="I8" s="79"/>
      <c r="J8" s="79"/>
      <c r="K8" s="80"/>
    </row>
    <row r="9" spans="1:19" x14ac:dyDescent="0.25">
      <c r="A9" s="46" t="s">
        <v>9</v>
      </c>
      <c r="B9" s="47" t="s">
        <v>55</v>
      </c>
      <c r="C9" s="48" t="s">
        <v>4</v>
      </c>
      <c r="D9" s="49" t="s">
        <v>4</v>
      </c>
      <c r="E9" s="50"/>
      <c r="F9" s="51"/>
      <c r="H9" s="78"/>
      <c r="I9" s="79"/>
      <c r="J9" s="79"/>
      <c r="K9" s="80"/>
    </row>
    <row r="10" spans="1:19" x14ac:dyDescent="0.25">
      <c r="A10" s="52" t="s">
        <v>4</v>
      </c>
      <c r="B10" s="47" t="s">
        <v>4</v>
      </c>
      <c r="C10" s="48" t="s">
        <v>4</v>
      </c>
      <c r="D10" s="49" t="s">
        <v>4</v>
      </c>
      <c r="E10" s="50"/>
      <c r="F10" s="51"/>
      <c r="H10" s="78"/>
      <c r="I10" s="79"/>
      <c r="J10" s="79"/>
      <c r="K10" s="80"/>
    </row>
    <row r="11" spans="1:19" x14ac:dyDescent="0.25">
      <c r="A11" s="40">
        <v>2</v>
      </c>
      <c r="B11" s="41" t="s">
        <v>56</v>
      </c>
      <c r="C11" s="53">
        <f>SUM(C12:C15)</f>
        <v>13.15</v>
      </c>
      <c r="D11" s="54"/>
      <c r="E11" s="50"/>
      <c r="F11" s="45"/>
      <c r="H11" s="81" t="s">
        <v>79</v>
      </c>
      <c r="I11" s="79"/>
      <c r="J11" s="79"/>
      <c r="K11" s="80"/>
    </row>
    <row r="12" spans="1:19" x14ac:dyDescent="0.25">
      <c r="A12" s="55" t="s">
        <v>57</v>
      </c>
      <c r="B12" s="56" t="s">
        <v>58</v>
      </c>
      <c r="C12" s="48">
        <v>5</v>
      </c>
      <c r="D12" s="49"/>
      <c r="E12" s="50"/>
      <c r="F12" s="51"/>
      <c r="H12" s="81" t="s">
        <v>80</v>
      </c>
      <c r="I12" s="79"/>
      <c r="J12" s="79"/>
      <c r="K12" s="80"/>
    </row>
    <row r="13" spans="1:19" x14ac:dyDescent="0.25">
      <c r="A13" s="55" t="s">
        <v>59</v>
      </c>
      <c r="B13" s="47" t="s">
        <v>60</v>
      </c>
      <c r="C13" s="48">
        <v>0.65</v>
      </c>
      <c r="D13" s="49"/>
      <c r="E13" s="50"/>
      <c r="F13" s="51"/>
      <c r="H13" s="81" t="s">
        <v>81</v>
      </c>
      <c r="I13" s="79"/>
      <c r="J13" s="79"/>
      <c r="K13" s="80"/>
    </row>
    <row r="14" spans="1:19" x14ac:dyDescent="0.25">
      <c r="A14" s="55" t="s">
        <v>61</v>
      </c>
      <c r="B14" s="47" t="s">
        <v>62</v>
      </c>
      <c r="C14" s="57">
        <v>3</v>
      </c>
      <c r="D14" s="49"/>
      <c r="E14" s="50"/>
      <c r="F14" s="58"/>
      <c r="H14" s="81" t="s">
        <v>82</v>
      </c>
      <c r="I14" s="79"/>
      <c r="J14" s="79"/>
      <c r="K14" s="80"/>
    </row>
    <row r="15" spans="1:19" x14ac:dyDescent="0.25">
      <c r="A15" s="55" t="s">
        <v>63</v>
      </c>
      <c r="B15" s="47" t="s">
        <v>64</v>
      </c>
      <c r="C15" s="57">
        <v>4.5</v>
      </c>
      <c r="D15" s="49"/>
      <c r="E15" s="50"/>
      <c r="F15" s="58"/>
      <c r="H15" s="81" t="s">
        <v>83</v>
      </c>
      <c r="I15" s="79"/>
      <c r="J15" s="79"/>
      <c r="K15" s="80"/>
    </row>
    <row r="16" spans="1:19" x14ac:dyDescent="0.25">
      <c r="A16" s="52"/>
      <c r="B16" s="47"/>
      <c r="C16" s="48"/>
      <c r="D16" s="49"/>
      <c r="E16" s="50"/>
      <c r="F16" s="45"/>
      <c r="H16" s="81" t="s">
        <v>84</v>
      </c>
      <c r="I16" s="79"/>
      <c r="J16" s="79"/>
      <c r="K16" s="80"/>
    </row>
    <row r="17" spans="1:12" ht="15.75" thickBot="1" x14ac:dyDescent="0.3">
      <c r="A17" s="40">
        <v>3</v>
      </c>
      <c r="B17" s="41" t="s">
        <v>65</v>
      </c>
      <c r="C17" s="59" t="s">
        <v>4</v>
      </c>
      <c r="D17" s="54">
        <f>SUM(D18:D20)</f>
        <v>1.56</v>
      </c>
      <c r="E17" s="50"/>
      <c r="F17" s="45"/>
      <c r="H17" s="82" t="s">
        <v>85</v>
      </c>
      <c r="I17" s="83"/>
      <c r="J17" s="83"/>
      <c r="K17" s="84"/>
    </row>
    <row r="18" spans="1:12" ht="15.75" thickBot="1" x14ac:dyDescent="0.3">
      <c r="A18" s="55" t="s">
        <v>66</v>
      </c>
      <c r="B18" s="47" t="s">
        <v>67</v>
      </c>
      <c r="C18" s="48"/>
      <c r="D18" s="49">
        <v>0.28000000000000003</v>
      </c>
      <c r="E18" s="50"/>
      <c r="F18" s="45"/>
    </row>
    <row r="19" spans="1:12" x14ac:dyDescent="0.25">
      <c r="A19" s="55" t="s">
        <v>68</v>
      </c>
      <c r="B19" s="47" t="s">
        <v>69</v>
      </c>
      <c r="C19" s="48"/>
      <c r="D19" s="49">
        <v>1</v>
      </c>
      <c r="E19" s="50"/>
      <c r="F19" s="45"/>
      <c r="G19" s="227" t="s">
        <v>86</v>
      </c>
      <c r="H19" s="228"/>
      <c r="I19" s="228"/>
      <c r="J19" s="228"/>
      <c r="K19" s="228"/>
      <c r="L19" s="229"/>
    </row>
    <row r="20" spans="1:12" ht="15.75" thickBot="1" x14ac:dyDescent="0.3">
      <c r="A20" s="55" t="s">
        <v>68</v>
      </c>
      <c r="B20" s="47" t="s">
        <v>70</v>
      </c>
      <c r="C20" s="48"/>
      <c r="D20" s="49">
        <v>0.28000000000000003</v>
      </c>
      <c r="E20" s="50"/>
      <c r="F20" s="45"/>
      <c r="G20" s="230"/>
      <c r="H20" s="231"/>
      <c r="I20" s="231"/>
      <c r="J20" s="231"/>
      <c r="K20" s="231"/>
      <c r="L20" s="232"/>
    </row>
    <row r="21" spans="1:12" x14ac:dyDescent="0.25">
      <c r="A21" s="52"/>
      <c r="B21" s="60"/>
      <c r="C21" s="48"/>
      <c r="D21" s="49"/>
      <c r="E21" s="50"/>
      <c r="F21" s="45"/>
    </row>
    <row r="22" spans="1:12" x14ac:dyDescent="0.25">
      <c r="A22" s="40">
        <v>4</v>
      </c>
      <c r="B22" s="41" t="s">
        <v>71</v>
      </c>
      <c r="C22" s="59" t="s">
        <v>4</v>
      </c>
      <c r="D22" s="54">
        <v>0.94</v>
      </c>
      <c r="E22" s="50"/>
      <c r="F22" s="45"/>
    </row>
    <row r="23" spans="1:12" x14ac:dyDescent="0.25">
      <c r="A23" s="52"/>
      <c r="B23" s="47"/>
      <c r="C23" s="48"/>
      <c r="D23" s="49"/>
      <c r="E23" s="50"/>
      <c r="F23" s="45"/>
    </row>
    <row r="24" spans="1:12" x14ac:dyDescent="0.25">
      <c r="A24" s="40">
        <v>5</v>
      </c>
      <c r="B24" s="41" t="s">
        <v>72</v>
      </c>
      <c r="C24" s="61"/>
      <c r="D24" s="54">
        <v>6.74</v>
      </c>
      <c r="E24" s="50"/>
      <c r="F24" s="45"/>
    </row>
    <row r="25" spans="1:12" ht="15.75" thickBot="1" x14ac:dyDescent="0.3">
      <c r="A25" s="52"/>
      <c r="B25" s="47"/>
      <c r="C25" s="62"/>
      <c r="D25" s="63"/>
      <c r="E25" s="50"/>
      <c r="F25" s="51"/>
    </row>
    <row r="26" spans="1:12" ht="15.75" thickBot="1" x14ac:dyDescent="0.3">
      <c r="A26" s="64" t="s">
        <v>4</v>
      </c>
      <c r="B26" s="65" t="s">
        <v>73</v>
      </c>
      <c r="C26" s="66" t="s">
        <v>4</v>
      </c>
      <c r="D26" s="67">
        <f>ROUND((((1+(D6%+D18%+D19%+D20%))*(1+D22%)*(1+D24%)/(1-C11%))-(1))*100,2)</f>
        <v>30.25</v>
      </c>
      <c r="E26" s="68"/>
      <c r="F26" s="45"/>
    </row>
    <row r="27" spans="1:12" x14ac:dyDescent="0.25">
      <c r="A27" s="69"/>
      <c r="B27" s="69"/>
      <c r="C27" s="69"/>
      <c r="D27" s="69"/>
      <c r="E27" s="69"/>
      <c r="F27" s="69"/>
    </row>
    <row r="28" spans="1:12" ht="18" x14ac:dyDescent="0.25">
      <c r="A28" s="70"/>
      <c r="B28" s="70"/>
      <c r="C28" s="70"/>
      <c r="D28" s="70"/>
      <c r="E28" s="70"/>
      <c r="F28" s="69"/>
    </row>
    <row r="29" spans="1:12" ht="18" x14ac:dyDescent="0.25">
      <c r="A29" s="237" t="s">
        <v>74</v>
      </c>
      <c r="B29" s="237"/>
      <c r="C29" s="71">
        <f>ROUND((((1+((D6+D17)/100))*(1+D22/100)*(1+D24/100))/(1-C11/100)-1)*100,2)</f>
        <v>30.25</v>
      </c>
      <c r="D29" s="69"/>
      <c r="E29" s="69"/>
      <c r="F29" s="69"/>
    </row>
    <row r="30" spans="1:12" x14ac:dyDescent="0.25">
      <c r="A30" s="226" t="s">
        <v>4</v>
      </c>
      <c r="B30" s="226"/>
      <c r="C30" s="69"/>
      <c r="D30" s="69"/>
      <c r="E30" s="69"/>
      <c r="F30" s="69"/>
    </row>
    <row r="31" spans="1:12" x14ac:dyDescent="0.25">
      <c r="A31" s="69"/>
      <c r="B31" s="69"/>
      <c r="C31" s="69"/>
      <c r="D31" s="69"/>
      <c r="E31" s="69"/>
      <c r="F31" s="69"/>
    </row>
    <row r="32" spans="1:12" ht="15.75" x14ac:dyDescent="0.25">
      <c r="A32" s="72" t="s">
        <v>75</v>
      </c>
      <c r="B32" s="69"/>
      <c r="C32" s="69"/>
      <c r="D32" s="69"/>
      <c r="E32" s="69"/>
      <c r="F32" s="69"/>
    </row>
  </sheetData>
  <mergeCells count="6">
    <mergeCell ref="A30:B30"/>
    <mergeCell ref="G19:L20"/>
    <mergeCell ref="A3:A4"/>
    <mergeCell ref="B3:B4"/>
    <mergeCell ref="A29:B29"/>
    <mergeCell ref="G1:L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5" orientation="landscape" r:id="rId1"/>
  <colBreaks count="1" manualBreakCount="1">
    <brk id="6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PERFURAÇÃO DE POÇOS</vt:lpstr>
      <vt:lpstr>COTAÇÃO PERFURAÇÃO</vt:lpstr>
      <vt:lpstr>COTAÇÃO MATERIAIS</vt:lpstr>
      <vt:lpstr>Cronograma</vt:lpstr>
      <vt:lpstr>COMPOSIÇÃO DO BDI</vt:lpstr>
      <vt:lpstr>'COMPOSIÇÃO DO BDI'!Area_de_impressao</vt:lpstr>
      <vt:lpstr>'COTAÇÃO MATERIAIS'!Area_de_impressao</vt:lpstr>
      <vt:lpstr>'COTAÇÃO PERFURAÇÃO'!Area_de_impressao</vt:lpstr>
      <vt:lpstr>Cronograma!Area_de_impressao</vt:lpstr>
      <vt:lpstr>'PERFURAÇÃO DE POÇOS'!Area_de_impressao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2021-11-26T16:15:04Z</dcterms:modified>
</cp:coreProperties>
</file>