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90" windowHeight="7665" tabRatio="832" activeTab="2"/>
  </bookViews>
  <sheets>
    <sheet name="ALDEIA KATON (2)" sheetId="8" r:id="rId1"/>
    <sheet name="Cronograma" sheetId="2" r:id="rId2"/>
    <sheet name="CASA DE FARINHA" sheetId="12" r:id="rId3"/>
    <sheet name="Cronograma casa farinha" sheetId="13" r:id="rId4"/>
    <sheet name="MEMORIAL DE CÁLCULO" sheetId="7" r:id="rId5"/>
    <sheet name="INSUMO" sheetId="5" r:id="rId6"/>
    <sheet name="COMPOSIÇÃO 2" sheetId="11" r:id="rId7"/>
  </sheets>
  <definedNames>
    <definedName name="_xlnm.Print_Area" localSheetId="0">'ALDEIA KATON (2)'!$A$1:$G$160</definedName>
    <definedName name="_xlnm.Print_Area" localSheetId="2">'CASA DE FARINHA'!$A$1:$G$83</definedName>
    <definedName name="_xlnm.Print_Area" localSheetId="6">'COMPOSIÇÃO 2'!$A$1:$E$648</definedName>
    <definedName name="_xlnm.Print_Area" localSheetId="1">Cronograma!$A$1:$I$77</definedName>
    <definedName name="_xlnm.Print_Area" localSheetId="3">'Cronograma casa farinha'!$A$1:$G$54</definedName>
    <definedName name="_xlnm.Print_Area" localSheetId="5">INSUMO!$A$1:$D$13</definedName>
    <definedName name="_xlnm.Print_Area" localSheetId="4">'MEMORIAL DE CÁLCULO'!$A$1:$F$103</definedName>
  </definedNames>
  <calcPr calcId="162913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9" i="12" l="1"/>
  <c r="E67" i="11" l="1"/>
  <c r="E66" i="11"/>
  <c r="E65" i="11"/>
  <c r="E64" i="11"/>
  <c r="E68" i="11" s="1"/>
  <c r="B76" i="7"/>
  <c r="C76" i="7"/>
  <c r="E69" i="11" l="1"/>
  <c r="E70" i="11" s="1"/>
  <c r="E71" i="11" s="1"/>
  <c r="F17" i="12" s="1"/>
  <c r="B38" i="13"/>
  <c r="B36" i="13"/>
  <c r="B34" i="13"/>
  <c r="B32" i="13"/>
  <c r="B30" i="13"/>
  <c r="B28" i="13"/>
  <c r="B26" i="13"/>
  <c r="B24" i="13"/>
  <c r="B22" i="13"/>
  <c r="B20" i="13"/>
  <c r="B18" i="13"/>
  <c r="B16" i="13"/>
  <c r="B14" i="13"/>
  <c r="A10" i="13"/>
  <c r="K56" i="11" l="1"/>
  <c r="K55" i="11"/>
  <c r="K54" i="11"/>
  <c r="K53" i="11"/>
  <c r="K58" i="11" s="1"/>
  <c r="A6" i="13"/>
  <c r="G38" i="13"/>
  <c r="G36" i="13"/>
  <c r="G34" i="13"/>
  <c r="G32" i="13"/>
  <c r="G30" i="13"/>
  <c r="G28" i="13"/>
  <c r="G26" i="13"/>
  <c r="G24" i="13"/>
  <c r="G22" i="13"/>
  <c r="G20" i="13"/>
  <c r="G18" i="13"/>
  <c r="G16" i="13"/>
  <c r="G14" i="13"/>
  <c r="G65" i="12"/>
  <c r="G64" i="12"/>
  <c r="G57" i="12"/>
  <c r="G25" i="12"/>
  <c r="K57" i="11" l="1"/>
  <c r="K59" i="11" s="1"/>
  <c r="K60" i="11" s="1"/>
  <c r="G17" i="12" s="1"/>
  <c r="G66" i="12"/>
  <c r="C37" i="13" s="1"/>
  <c r="E633" i="11"/>
  <c r="F37" i="13" l="1"/>
  <c r="G37" i="13"/>
  <c r="E509" i="11"/>
  <c r="E508" i="11"/>
  <c r="E622" i="11" l="1"/>
  <c r="E621" i="11"/>
  <c r="E620" i="11"/>
  <c r="E619" i="11"/>
  <c r="E626" i="11" l="1"/>
  <c r="E625" i="11"/>
  <c r="E627" i="11" l="1"/>
  <c r="E628" i="11" s="1"/>
  <c r="F106" i="8" s="1"/>
  <c r="G106" i="8" s="1"/>
  <c r="E567" i="11"/>
  <c r="E566" i="11"/>
  <c r="E564" i="11"/>
  <c r="F77" i="8"/>
  <c r="G77" i="8" s="1"/>
  <c r="F74" i="8"/>
  <c r="G74" i="8" s="1"/>
  <c r="E146" i="11"/>
  <c r="E145" i="11"/>
  <c r="D5" i="5"/>
  <c r="D5" i="11"/>
  <c r="E5" i="11" s="1"/>
  <c r="D8" i="5"/>
  <c r="D75" i="11" s="1"/>
  <c r="E75" i="11" s="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D6" i="5"/>
  <c r="D506" i="11" s="1"/>
  <c r="E506" i="11" s="1"/>
  <c r="D605" i="11"/>
  <c r="E605" i="11" s="1"/>
  <c r="D606" i="11"/>
  <c r="E606" i="11" s="1"/>
  <c r="E608" i="11"/>
  <c r="E609" i="11"/>
  <c r="E610" i="11"/>
  <c r="E497" i="11"/>
  <c r="E498" i="11"/>
  <c r="E438" i="11"/>
  <c r="E439" i="11"/>
  <c r="E440" i="11"/>
  <c r="E441" i="11"/>
  <c r="E443" i="11"/>
  <c r="D562" i="11"/>
  <c r="E562" i="11" s="1"/>
  <c r="E563" i="11"/>
  <c r="E565" i="11"/>
  <c r="E420" i="11"/>
  <c r="D392" i="11"/>
  <c r="E392" i="11" s="1"/>
  <c r="E393" i="11"/>
  <c r="E394" i="11"/>
  <c r="E395" i="11"/>
  <c r="E396" i="11"/>
  <c r="E397" i="11"/>
  <c r="E398" i="11"/>
  <c r="D13" i="5"/>
  <c r="D375" i="11" s="1"/>
  <c r="E375" i="11" s="1"/>
  <c r="E376" i="11"/>
  <c r="E377" i="11"/>
  <c r="E378" i="11"/>
  <c r="E379" i="11"/>
  <c r="E380" i="11"/>
  <c r="E381" i="11"/>
  <c r="E382" i="11"/>
  <c r="E383" i="11"/>
  <c r="D359" i="11"/>
  <c r="E359" i="11" s="1"/>
  <c r="E361" i="11"/>
  <c r="E362" i="11"/>
  <c r="E363" i="11"/>
  <c r="E364" i="11"/>
  <c r="E365" i="11"/>
  <c r="E366" i="11"/>
  <c r="D12" i="5"/>
  <c r="D349" i="11" s="1"/>
  <c r="E349" i="11" s="1"/>
  <c r="E351" i="11"/>
  <c r="D339" i="11"/>
  <c r="E339" i="11" s="1"/>
  <c r="E341" i="11"/>
  <c r="E323" i="11"/>
  <c r="E324" i="11"/>
  <c r="E325" i="11"/>
  <c r="E326" i="11"/>
  <c r="E327" i="11"/>
  <c r="E328" i="11"/>
  <c r="D11" i="5"/>
  <c r="D283" i="11" s="1"/>
  <c r="E283" i="11" s="1"/>
  <c r="E311" i="11"/>
  <c r="E312" i="11"/>
  <c r="E313" i="11"/>
  <c r="E297" i="11"/>
  <c r="E298" i="11"/>
  <c r="E299" i="11"/>
  <c r="E300" i="11"/>
  <c r="E301" i="11"/>
  <c r="E284" i="11"/>
  <c r="E285" i="11"/>
  <c r="E286" i="11"/>
  <c r="E287" i="11"/>
  <c r="E249" i="11"/>
  <c r="E250" i="11"/>
  <c r="E251" i="11"/>
  <c r="E252" i="11"/>
  <c r="D227" i="11"/>
  <c r="E227" i="11" s="1"/>
  <c r="E229" i="11"/>
  <c r="E230" i="11"/>
  <c r="E231" i="11"/>
  <c r="D216" i="11"/>
  <c r="E216" i="11" s="1"/>
  <c r="E217" i="11"/>
  <c r="E218" i="11"/>
  <c r="E219" i="11"/>
  <c r="E196" i="11"/>
  <c r="E197" i="11"/>
  <c r="E198" i="11"/>
  <c r="E200" i="11"/>
  <c r="D9" i="5"/>
  <c r="D155" i="11" s="1"/>
  <c r="E155" i="11" s="1"/>
  <c r="E156" i="11"/>
  <c r="E157" i="11"/>
  <c r="D144" i="11"/>
  <c r="E144" i="11" s="1"/>
  <c r="D131" i="11"/>
  <c r="E131" i="11" s="1"/>
  <c r="D130" i="11"/>
  <c r="E130" i="11" s="1"/>
  <c r="E132" i="11"/>
  <c r="E133" i="11"/>
  <c r="E134" i="11"/>
  <c r="E135" i="11"/>
  <c r="D117" i="11"/>
  <c r="E117" i="11" s="1"/>
  <c r="E119" i="11"/>
  <c r="E120" i="11"/>
  <c r="E121" i="11"/>
  <c r="E122" i="11"/>
  <c r="D102" i="11"/>
  <c r="E102" i="11" s="1"/>
  <c r="D101" i="11"/>
  <c r="E101" i="11" s="1"/>
  <c r="E103" i="11"/>
  <c r="E104" i="11"/>
  <c r="E105" i="11"/>
  <c r="E106" i="11"/>
  <c r="E107" i="11"/>
  <c r="E108" i="11"/>
  <c r="E109" i="11"/>
  <c r="A6" i="2"/>
  <c r="E589" i="11"/>
  <c r="E588" i="11"/>
  <c r="E587" i="11"/>
  <c r="E586" i="11"/>
  <c r="E576" i="11"/>
  <c r="E553" i="11"/>
  <c r="E552" i="11"/>
  <c r="E487" i="11"/>
  <c r="E486" i="11"/>
  <c r="E485" i="11"/>
  <c r="E475" i="11"/>
  <c r="E474" i="11"/>
  <c r="E466" i="11"/>
  <c r="E465" i="11"/>
  <c r="E464" i="11"/>
  <c r="E463" i="11"/>
  <c r="E462" i="11"/>
  <c r="E455" i="11"/>
  <c r="E454" i="11"/>
  <c r="E453" i="11"/>
  <c r="E452" i="11"/>
  <c r="E449" i="11"/>
  <c r="E274" i="11"/>
  <c r="E273" i="11"/>
  <c r="E263" i="11"/>
  <c r="E262" i="11"/>
  <c r="E177" i="11"/>
  <c r="E176" i="11"/>
  <c r="E56" i="11"/>
  <c r="E55" i="11"/>
  <c r="E54" i="11"/>
  <c r="E45" i="11"/>
  <c r="E44" i="11"/>
  <c r="E43" i="11"/>
  <c r="E42" i="11"/>
  <c r="E33" i="11"/>
  <c r="E32" i="11"/>
  <c r="E31" i="11"/>
  <c r="B61" i="2"/>
  <c r="B59" i="2"/>
  <c r="B57" i="2"/>
  <c r="B55" i="2"/>
  <c r="B53" i="2"/>
  <c r="B51" i="2"/>
  <c r="B49" i="2"/>
  <c r="B47" i="2"/>
  <c r="B45" i="2"/>
  <c r="B43" i="2"/>
  <c r="B41" i="2"/>
  <c r="B39" i="2"/>
  <c r="B34" i="2"/>
  <c r="B32" i="2"/>
  <c r="B30" i="2"/>
  <c r="B28" i="2"/>
  <c r="B26" i="2"/>
  <c r="B24" i="2"/>
  <c r="B22" i="2"/>
  <c r="B20" i="2"/>
  <c r="B18" i="2"/>
  <c r="B16" i="2"/>
  <c r="B14" i="2"/>
  <c r="A37" i="2"/>
  <c r="A10" i="2"/>
  <c r="I61" i="2"/>
  <c r="I59" i="2"/>
  <c r="I57" i="2"/>
  <c r="I55" i="2"/>
  <c r="I53" i="2"/>
  <c r="I51" i="2"/>
  <c r="I49" i="2"/>
  <c r="I47" i="2"/>
  <c r="I45" i="2"/>
  <c r="I43" i="2"/>
  <c r="I41" i="2"/>
  <c r="I39" i="2"/>
  <c r="G105" i="8"/>
  <c r="G100" i="8"/>
  <c r="G141" i="8"/>
  <c r="G140" i="8"/>
  <c r="G139" i="8"/>
  <c r="G30" i="8"/>
  <c r="G79" i="8"/>
  <c r="G72" i="8"/>
  <c r="G71" i="8"/>
  <c r="G70" i="8"/>
  <c r="G69" i="8"/>
  <c r="G66" i="8"/>
  <c r="G60" i="8"/>
  <c r="G59" i="8"/>
  <c r="G58" i="8"/>
  <c r="G57" i="8"/>
  <c r="G50" i="8"/>
  <c r="G31" i="8"/>
  <c r="C19" i="2" s="1"/>
  <c r="I19" i="2" s="1"/>
  <c r="D19" i="2" s="1"/>
  <c r="D10" i="5"/>
  <c r="D7" i="5"/>
  <c r="D272" i="11"/>
  <c r="E272" i="11" s="1"/>
  <c r="D53" i="11"/>
  <c r="E53" i="11" s="1"/>
  <c r="D483" i="11"/>
  <c r="E483" i="11" s="1"/>
  <c r="D550" i="11"/>
  <c r="E550" i="11" s="1"/>
  <c r="D271" i="11"/>
  <c r="E271" i="11" s="1"/>
  <c r="D207" i="11"/>
  <c r="E207" i="11" s="1"/>
  <c r="D260" i="11"/>
  <c r="E260" i="11" s="1"/>
  <c r="D165" i="11"/>
  <c r="E165" i="11" s="1"/>
  <c r="D84" i="11"/>
  <c r="E84" i="11" s="1"/>
  <c r="D92" i="11"/>
  <c r="E92" i="11" s="1"/>
  <c r="D40" i="11"/>
  <c r="E40" i="11" s="1"/>
  <c r="D29" i="11"/>
  <c r="E29" i="11" s="1"/>
  <c r="I34" i="2"/>
  <c r="I32" i="2"/>
  <c r="I30" i="2"/>
  <c r="I28" i="2"/>
  <c r="I26" i="2"/>
  <c r="I24" i="2"/>
  <c r="I22" i="2"/>
  <c r="I20" i="2"/>
  <c r="I18" i="2"/>
  <c r="I16" i="2"/>
  <c r="I14" i="2"/>
  <c r="D450" i="11" l="1"/>
  <c r="E450" i="11" s="1"/>
  <c r="D247" i="11"/>
  <c r="E247" i="11" s="1"/>
  <c r="D309" i="11"/>
  <c r="E309" i="11" s="1"/>
  <c r="D296" i="11"/>
  <c r="E296" i="11" s="1"/>
  <c r="E302" i="11" s="1"/>
  <c r="D185" i="11"/>
  <c r="E185" i="11" s="1"/>
  <c r="D93" i="11"/>
  <c r="E93" i="11" s="1"/>
  <c r="D282" i="11"/>
  <c r="E282" i="11" s="1"/>
  <c r="E289" i="11" s="1"/>
  <c r="D76" i="11"/>
  <c r="E76" i="11" s="1"/>
  <c r="D484" i="11"/>
  <c r="E484" i="11" s="1"/>
  <c r="D215" i="11"/>
  <c r="E215" i="11" s="1"/>
  <c r="E221" i="11" s="1"/>
  <c r="D495" i="11"/>
  <c r="E495" i="11" s="1"/>
  <c r="F80" i="8"/>
  <c r="G80" i="8" s="1"/>
  <c r="D632" i="11"/>
  <c r="E632" i="11" s="1"/>
  <c r="D507" i="11"/>
  <c r="E507" i="11" s="1"/>
  <c r="E511" i="11" s="1"/>
  <c r="D30" i="11"/>
  <c r="E30" i="11" s="1"/>
  <c r="E35" i="11" s="1"/>
  <c r="D175" i="11"/>
  <c r="E175" i="11" s="1"/>
  <c r="E178" i="11" s="1"/>
  <c r="D85" i="11"/>
  <c r="E85" i="11" s="1"/>
  <c r="E87" i="11" s="1"/>
  <c r="D239" i="11"/>
  <c r="E239" i="11" s="1"/>
  <c r="E240" i="11" s="1"/>
  <c r="D575" i="11"/>
  <c r="E575" i="11" s="1"/>
  <c r="E580" i="11" s="1"/>
  <c r="D143" i="11"/>
  <c r="E143" i="11" s="1"/>
  <c r="E147" i="11" s="1"/>
  <c r="D154" i="11"/>
  <c r="E154" i="11" s="1"/>
  <c r="E158" i="11" s="1"/>
  <c r="D228" i="11"/>
  <c r="E228" i="11" s="1"/>
  <c r="E233" i="11" s="1"/>
  <c r="D321" i="11"/>
  <c r="E321" i="11" s="1"/>
  <c r="D340" i="11"/>
  <c r="E340" i="11" s="1"/>
  <c r="E342" i="11" s="1"/>
  <c r="D350" i="11"/>
  <c r="E350" i="11" s="1"/>
  <c r="E353" i="11" s="1"/>
  <c r="D360" i="11"/>
  <c r="E360" i="11" s="1"/>
  <c r="E368" i="11" s="1"/>
  <c r="D496" i="11"/>
  <c r="E496" i="11" s="1"/>
  <c r="E499" i="11" s="1"/>
  <c r="D186" i="11"/>
  <c r="E186" i="11" s="1"/>
  <c r="E189" i="11" s="1"/>
  <c r="D261" i="11"/>
  <c r="E261" i="11" s="1"/>
  <c r="D166" i="11"/>
  <c r="E166" i="11" s="1"/>
  <c r="E169" i="11" s="1"/>
  <c r="D428" i="11"/>
  <c r="E428" i="11" s="1"/>
  <c r="E432" i="11" s="1"/>
  <c r="D451" i="11"/>
  <c r="E451" i="11" s="1"/>
  <c r="E457" i="11" s="1"/>
  <c r="D118" i="11"/>
  <c r="E118" i="11" s="1"/>
  <c r="E124" i="11" s="1"/>
  <c r="D310" i="11"/>
  <c r="E310" i="11" s="1"/>
  <c r="D322" i="11"/>
  <c r="E322" i="11" s="1"/>
  <c r="D374" i="11"/>
  <c r="E374" i="11" s="1"/>
  <c r="E384" i="11" s="1"/>
  <c r="D419" i="11"/>
  <c r="E419" i="11" s="1"/>
  <c r="E421" i="11" s="1"/>
  <c r="D561" i="11"/>
  <c r="E561" i="11" s="1"/>
  <c r="E569" i="11" s="1"/>
  <c r="D206" i="11"/>
  <c r="E206" i="11" s="1"/>
  <c r="E209" i="11" s="1"/>
  <c r="D195" i="11"/>
  <c r="D41" i="11"/>
  <c r="E41" i="11" s="1"/>
  <c r="E46" i="11" s="1"/>
  <c r="D542" i="11"/>
  <c r="E542" i="11" s="1"/>
  <c r="E543" i="11" s="1"/>
  <c r="E544" i="11" s="1"/>
  <c r="E545" i="11" s="1"/>
  <c r="E546" i="11" s="1"/>
  <c r="F68" i="12" s="1"/>
  <c r="G68" i="12" s="1"/>
  <c r="D551" i="11"/>
  <c r="E551" i="11" s="1"/>
  <c r="E555" i="11" s="1"/>
  <c r="D248" i="11"/>
  <c r="E248" i="11" s="1"/>
  <c r="E254" i="11" s="1"/>
  <c r="D295" i="11"/>
  <c r="E295" i="11" s="1"/>
  <c r="D391" i="11"/>
  <c r="E391" i="11" s="1"/>
  <c r="E399" i="11" s="1"/>
  <c r="D597" i="11"/>
  <c r="E597" i="11" s="1"/>
  <c r="E598" i="11" s="1"/>
  <c r="E599" i="11" s="1"/>
  <c r="E600" i="11" s="1"/>
  <c r="E601" i="11" s="1"/>
  <c r="F15" i="12" s="1"/>
  <c r="G15" i="12" s="1"/>
  <c r="D607" i="11"/>
  <c r="E607" i="11" s="1"/>
  <c r="E612" i="11" s="1"/>
  <c r="D6" i="11"/>
  <c r="E6" i="11" s="1"/>
  <c r="E23" i="11" s="1"/>
  <c r="E111" i="11"/>
  <c r="E275" i="11"/>
  <c r="E199" i="11"/>
  <c r="E201" i="11" s="1"/>
  <c r="E202" i="11" s="1"/>
  <c r="D187" i="11" s="1"/>
  <c r="E187" i="11" s="1"/>
  <c r="E265" i="11"/>
  <c r="E264" i="11"/>
  <c r="E58" i="11"/>
  <c r="E57" i="11"/>
  <c r="E276" i="11"/>
  <c r="E467" i="11"/>
  <c r="E442" i="11"/>
  <c r="E444" i="11" s="1"/>
  <c r="E445" i="11" s="1"/>
  <c r="E95" i="11"/>
  <c r="E590" i="11"/>
  <c r="E592" i="11" s="1"/>
  <c r="E593" i="11" s="1"/>
  <c r="E468" i="11"/>
  <c r="E159" i="11"/>
  <c r="E78" i="11"/>
  <c r="E488" i="11"/>
  <c r="E489" i="11"/>
  <c r="E136" i="11"/>
  <c r="E137" i="11"/>
  <c r="E422" i="11"/>
  <c r="E94" i="11"/>
  <c r="E77" i="11"/>
  <c r="E123" i="11"/>
  <c r="E110" i="11"/>
  <c r="E220" i="11" l="1"/>
  <c r="E22" i="11"/>
  <c r="E288" i="11"/>
  <c r="E352" i="11"/>
  <c r="E354" i="11" s="1"/>
  <c r="E355" i="11" s="1"/>
  <c r="E303" i="11"/>
  <c r="G70" i="12"/>
  <c r="C39" i="13" s="1"/>
  <c r="E314" i="11"/>
  <c r="E241" i="11"/>
  <c r="E242" i="11" s="1"/>
  <c r="E243" i="11" s="1"/>
  <c r="F43" i="8" s="1"/>
  <c r="G43" i="8" s="1"/>
  <c r="E330" i="11"/>
  <c r="E329" i="11"/>
  <c r="E331" i="11" s="1"/>
  <c r="E332" i="11" s="1"/>
  <c r="E47" i="11"/>
  <c r="E48" i="11" s="1"/>
  <c r="E49" i="11" s="1"/>
  <c r="F16" i="8" s="1"/>
  <c r="G16" i="8" s="1"/>
  <c r="E611" i="11"/>
  <c r="E253" i="11"/>
  <c r="E255" i="11" s="1"/>
  <c r="E256" i="11" s="1"/>
  <c r="E433" i="11"/>
  <c r="E434" i="11" s="1"/>
  <c r="E435" i="11" s="1"/>
  <c r="F20" i="12" s="1"/>
  <c r="G20" i="12" s="1"/>
  <c r="E34" i="11"/>
  <c r="E36" i="11" s="1"/>
  <c r="E37" i="11" s="1"/>
  <c r="E500" i="11"/>
  <c r="E501" i="11" s="1"/>
  <c r="E502" i="11" s="1"/>
  <c r="F28" i="12" s="1"/>
  <c r="G28" i="12" s="1"/>
  <c r="G29" i="12" s="1"/>
  <c r="C21" i="13" s="1"/>
  <c r="E579" i="11"/>
  <c r="E581" i="11" s="1"/>
  <c r="E582" i="11" s="1"/>
  <c r="F21" i="12" s="1"/>
  <c r="G21" i="12" s="1"/>
  <c r="E367" i="11"/>
  <c r="E232" i="11"/>
  <c r="E234" i="11" s="1"/>
  <c r="E235" i="11" s="1"/>
  <c r="F39" i="8" s="1"/>
  <c r="G39" i="8" s="1"/>
  <c r="G40" i="8" s="1"/>
  <c r="C23" i="2" s="1"/>
  <c r="E315" i="11"/>
  <c r="E568" i="11"/>
  <c r="E570" i="11" s="1"/>
  <c r="E571" i="11" s="1"/>
  <c r="F16" i="12" s="1"/>
  <c r="G16" i="12" s="1"/>
  <c r="E86" i="11"/>
  <c r="E88" i="11" s="1"/>
  <c r="E89" i="11" s="1"/>
  <c r="F19" i="8" s="1"/>
  <c r="G19" i="8" s="1"/>
  <c r="E510" i="11"/>
  <c r="E512" i="11" s="1"/>
  <c r="E513" i="11" s="1"/>
  <c r="F104" i="8" s="1"/>
  <c r="G104" i="8" s="1"/>
  <c r="F98" i="8"/>
  <c r="G98" i="8" s="1"/>
  <c r="F24" i="12"/>
  <c r="G24" i="12" s="1"/>
  <c r="G26" i="12" s="1"/>
  <c r="C19" i="13" s="1"/>
  <c r="G19" i="13" s="1"/>
  <c r="E554" i="11"/>
  <c r="E556" i="11" s="1"/>
  <c r="E557" i="11" s="1"/>
  <c r="E208" i="11"/>
  <c r="E210" i="11" s="1"/>
  <c r="E211" i="11" s="1"/>
  <c r="F35" i="8" s="1"/>
  <c r="G35" i="8" s="1"/>
  <c r="E179" i="11"/>
  <c r="E180" i="11" s="1"/>
  <c r="E181" i="11" s="1"/>
  <c r="D167" i="11" s="1"/>
  <c r="E167" i="11" s="1"/>
  <c r="E168" i="11" s="1"/>
  <c r="E170" i="11" s="1"/>
  <c r="E171" i="11" s="1"/>
  <c r="E148" i="11"/>
  <c r="E149" i="11" s="1"/>
  <c r="E150" i="11" s="1"/>
  <c r="F34" i="12" s="1"/>
  <c r="G34" i="12" s="1"/>
  <c r="E343" i="11"/>
  <c r="E385" i="11"/>
  <c r="E386" i="11" s="1"/>
  <c r="E387" i="11" s="1"/>
  <c r="F65" i="8" s="1"/>
  <c r="G65" i="8" s="1"/>
  <c r="E456" i="11"/>
  <c r="E458" i="11" s="1"/>
  <c r="E400" i="11"/>
  <c r="E401" i="11" s="1"/>
  <c r="E402" i="11" s="1"/>
  <c r="F73" i="8" s="1"/>
  <c r="G73" i="8" s="1"/>
  <c r="G75" i="8" s="1"/>
  <c r="C33" i="2" s="1"/>
  <c r="I33" i="2" s="1"/>
  <c r="H33" i="2" s="1"/>
  <c r="E188" i="11"/>
  <c r="E190" i="11" s="1"/>
  <c r="E191" i="11" s="1"/>
  <c r="F42" i="12" s="1"/>
  <c r="G42" i="12" s="1"/>
  <c r="E635" i="11"/>
  <c r="E634" i="11"/>
  <c r="E290" i="11"/>
  <c r="E291" i="11" s="1"/>
  <c r="F49" i="8" s="1"/>
  <c r="G49" i="8" s="1"/>
  <c r="E266" i="11"/>
  <c r="E267" i="11" s="1"/>
  <c r="F46" i="12" s="1"/>
  <c r="G46" i="12" s="1"/>
  <c r="F99" i="8"/>
  <c r="G99" i="8" s="1"/>
  <c r="E369" i="11"/>
  <c r="E370" i="11" s="1"/>
  <c r="F61" i="12" s="1"/>
  <c r="G61" i="12" s="1"/>
  <c r="G62" i="12" s="1"/>
  <c r="C35" i="13" s="1"/>
  <c r="E112" i="11"/>
  <c r="E113" i="11" s="1"/>
  <c r="E613" i="11"/>
  <c r="E614" i="11" s="1"/>
  <c r="E160" i="11"/>
  <c r="E161" i="11" s="1"/>
  <c r="F35" i="12" s="1"/>
  <c r="G35" i="12" s="1"/>
  <c r="E96" i="11"/>
  <c r="E97" i="11" s="1"/>
  <c r="F20" i="8" s="1"/>
  <c r="G20" i="8" s="1"/>
  <c r="E277" i="11"/>
  <c r="E278" i="11" s="1"/>
  <c r="F47" i="12" s="1"/>
  <c r="G47" i="12" s="1"/>
  <c r="E79" i="11"/>
  <c r="E80" i="11" s="1"/>
  <c r="F18" i="8" s="1"/>
  <c r="G18" i="8" s="1"/>
  <c r="E59" i="11"/>
  <c r="E60" i="11" s="1"/>
  <c r="F17" i="8" s="1"/>
  <c r="G17" i="8" s="1"/>
  <c r="E469" i="11"/>
  <c r="E470" i="11" s="1"/>
  <c r="F97" i="8"/>
  <c r="G97" i="8" s="1"/>
  <c r="E138" i="11"/>
  <c r="E139" i="11" s="1"/>
  <c r="E125" i="11"/>
  <c r="E126" i="11" s="1"/>
  <c r="E423" i="11"/>
  <c r="E424" i="11" s="1"/>
  <c r="E304" i="11"/>
  <c r="E305" i="11"/>
  <c r="F52" i="12" s="1"/>
  <c r="G52" i="12" s="1"/>
  <c r="F89" i="8"/>
  <c r="G89" i="8" s="1"/>
  <c r="F145" i="8"/>
  <c r="G145" i="8" s="1"/>
  <c r="F78" i="8"/>
  <c r="G78" i="8" s="1"/>
  <c r="E24" i="11"/>
  <c r="E25" i="11" s="1"/>
  <c r="F14" i="8" s="1"/>
  <c r="G14" i="8" s="1"/>
  <c r="E222" i="11"/>
  <c r="E223" i="11" s="1"/>
  <c r="E344" i="11"/>
  <c r="E345" i="11" s="1"/>
  <c r="F56" i="12" s="1"/>
  <c r="G56" i="12" s="1"/>
  <c r="E490" i="11"/>
  <c r="F15" i="8" l="1"/>
  <c r="G15" i="8" s="1"/>
  <c r="F14" i="12"/>
  <c r="G14" i="12" s="1"/>
  <c r="G18" i="12" s="1"/>
  <c r="C15" i="13" s="1"/>
  <c r="F39" i="13"/>
  <c r="G39" i="13"/>
  <c r="E316" i="11"/>
  <c r="E317" i="11" s="1"/>
  <c r="F51" i="12" s="1"/>
  <c r="G51" i="12" s="1"/>
  <c r="F93" i="8"/>
  <c r="G93" i="8" s="1"/>
  <c r="F129" i="8"/>
  <c r="G129" i="8" s="1"/>
  <c r="G22" i="12"/>
  <c r="C17" i="13" s="1"/>
  <c r="G17" i="13" s="1"/>
  <c r="D17" i="13" s="1"/>
  <c r="F127" i="8"/>
  <c r="G127" i="8" s="1"/>
  <c r="F45" i="8"/>
  <c r="G45" i="8" s="1"/>
  <c r="D19" i="13"/>
  <c r="E19" i="13"/>
  <c r="F142" i="8"/>
  <c r="G142" i="8" s="1"/>
  <c r="F58" i="12"/>
  <c r="G58" i="12" s="1"/>
  <c r="F25" i="8"/>
  <c r="G25" i="8" s="1"/>
  <c r="F33" i="12"/>
  <c r="G33" i="12" s="1"/>
  <c r="F55" i="8"/>
  <c r="G55" i="8" s="1"/>
  <c r="F55" i="12"/>
  <c r="G55" i="12" s="1"/>
  <c r="F116" i="8"/>
  <c r="G116" i="8" s="1"/>
  <c r="G117" i="8" s="1"/>
  <c r="C50" i="2" s="1"/>
  <c r="I50" i="2" s="1"/>
  <c r="F38" i="12"/>
  <c r="G38" i="12" s="1"/>
  <c r="G39" i="12" s="1"/>
  <c r="C25" i="13" s="1"/>
  <c r="F132" i="8"/>
  <c r="G132" i="8" s="1"/>
  <c r="F50" i="12"/>
  <c r="G50" i="12" s="1"/>
  <c r="G53" i="12" s="1"/>
  <c r="C31" i="13" s="1"/>
  <c r="F110" i="8"/>
  <c r="G110" i="8" s="1"/>
  <c r="F32" i="12"/>
  <c r="G32" i="12" s="1"/>
  <c r="F33" i="8"/>
  <c r="G33" i="8" s="1"/>
  <c r="F41" i="12"/>
  <c r="G41" i="12" s="1"/>
  <c r="G43" i="12" s="1"/>
  <c r="C27" i="13" s="1"/>
  <c r="F23" i="8"/>
  <c r="G23" i="8" s="1"/>
  <c r="F31" i="12"/>
  <c r="G31" i="12" s="1"/>
  <c r="G21" i="13"/>
  <c r="F21" i="13" s="1"/>
  <c r="E21" i="13"/>
  <c r="I23" i="2"/>
  <c r="E23" i="2"/>
  <c r="E35" i="13"/>
  <c r="F35" i="13"/>
  <c r="G35" i="13"/>
  <c r="F44" i="8"/>
  <c r="G44" i="8" s="1"/>
  <c r="F45" i="12"/>
  <c r="G45" i="12" s="1"/>
  <c r="G48" i="12" s="1"/>
  <c r="C29" i="13" s="1"/>
  <c r="F120" i="8"/>
  <c r="G120" i="8" s="1"/>
  <c r="E636" i="11"/>
  <c r="E637" i="11" s="1"/>
  <c r="F146" i="8" s="1"/>
  <c r="G146" i="8" s="1"/>
  <c r="G147" i="8" s="1"/>
  <c r="C62" i="2" s="1"/>
  <c r="I62" i="2" s="1"/>
  <c r="H62" i="2" s="1"/>
  <c r="G81" i="8"/>
  <c r="C35" i="2" s="1"/>
  <c r="I35" i="2" s="1"/>
  <c r="H35" i="2" s="1"/>
  <c r="F126" i="8"/>
  <c r="G126" i="8" s="1"/>
  <c r="F34" i="8"/>
  <c r="G34" i="8" s="1"/>
  <c r="F113" i="8"/>
  <c r="G113" i="8" s="1"/>
  <c r="F27" i="8"/>
  <c r="G27" i="8" s="1"/>
  <c r="F94" i="8"/>
  <c r="G94" i="8" s="1"/>
  <c r="G95" i="8" s="1"/>
  <c r="C42" i="2" s="1"/>
  <c r="F103" i="8"/>
  <c r="G103" i="8" s="1"/>
  <c r="G107" i="8" s="1"/>
  <c r="C46" i="2" s="1"/>
  <c r="I46" i="2" s="1"/>
  <c r="F64" i="8"/>
  <c r="G64" i="8" s="1"/>
  <c r="G67" i="8" s="1"/>
  <c r="C31" i="2" s="1"/>
  <c r="I31" i="2" s="1"/>
  <c r="F123" i="8"/>
  <c r="G123" i="8" s="1"/>
  <c r="G124" i="8" s="1"/>
  <c r="C54" i="2" s="1"/>
  <c r="I54" i="2" s="1"/>
  <c r="G54" i="2" s="1"/>
  <c r="F109" i="8"/>
  <c r="G109" i="8" s="1"/>
  <c r="G101" i="8"/>
  <c r="C44" i="2" s="1"/>
  <c r="I44" i="2" s="1"/>
  <c r="E44" i="2" s="1"/>
  <c r="F61" i="8"/>
  <c r="G61" i="8" s="1"/>
  <c r="F46" i="8"/>
  <c r="G46" i="8" s="1"/>
  <c r="F137" i="8"/>
  <c r="G137" i="8" s="1"/>
  <c r="F119" i="8"/>
  <c r="G119" i="8" s="1"/>
  <c r="H50" i="2"/>
  <c r="F24" i="8"/>
  <c r="G24" i="8" s="1"/>
  <c r="F111" i="8"/>
  <c r="G111" i="8" s="1"/>
  <c r="E491" i="11"/>
  <c r="D476" i="11"/>
  <c r="E476" i="11" s="1"/>
  <c r="E477" i="11" s="1"/>
  <c r="E478" i="11" s="1"/>
  <c r="E479" i="11" s="1"/>
  <c r="G21" i="8"/>
  <c r="C15" i="2" s="1"/>
  <c r="I15" i="2" s="1"/>
  <c r="F90" i="8"/>
  <c r="G90" i="8" s="1"/>
  <c r="G91" i="8" s="1"/>
  <c r="F128" i="8"/>
  <c r="G128" i="8" s="1"/>
  <c r="F36" i="8"/>
  <c r="G36" i="8" s="1"/>
  <c r="F42" i="8"/>
  <c r="G42" i="8" s="1"/>
  <c r="F134" i="8"/>
  <c r="G134" i="8" s="1"/>
  <c r="F52" i="8"/>
  <c r="G52" i="8" s="1"/>
  <c r="F138" i="8"/>
  <c r="G138" i="8" s="1"/>
  <c r="F56" i="8"/>
  <c r="G56" i="8" s="1"/>
  <c r="F112" i="8"/>
  <c r="G112" i="8" s="1"/>
  <c r="F26" i="8"/>
  <c r="G26" i="8" s="1"/>
  <c r="F133" i="8"/>
  <c r="G133" i="8" s="1"/>
  <c r="F51" i="8"/>
  <c r="G51" i="8" s="1"/>
  <c r="G59" i="12" l="1"/>
  <c r="C33" i="13" s="1"/>
  <c r="F33" i="13" s="1"/>
  <c r="G36" i="12"/>
  <c r="E29" i="13"/>
  <c r="G29" i="13"/>
  <c r="G25" i="13"/>
  <c r="F25" i="13"/>
  <c r="E27" i="13"/>
  <c r="F27" i="13"/>
  <c r="G27" i="13"/>
  <c r="F31" i="13"/>
  <c r="G31" i="13"/>
  <c r="G130" i="8"/>
  <c r="C56" i="2" s="1"/>
  <c r="I56" i="2" s="1"/>
  <c r="G56" i="2" s="1"/>
  <c r="G15" i="13"/>
  <c r="G121" i="8"/>
  <c r="C52" i="2" s="1"/>
  <c r="I52" i="2" s="1"/>
  <c r="G37" i="8"/>
  <c r="C21" i="2" s="1"/>
  <c r="E21" i="2" s="1"/>
  <c r="G143" i="8"/>
  <c r="C60" i="2" s="1"/>
  <c r="I60" i="2" s="1"/>
  <c r="H31" i="2"/>
  <c r="G28" i="8"/>
  <c r="C17" i="2" s="1"/>
  <c r="I17" i="2" s="1"/>
  <c r="G47" i="8"/>
  <c r="C25" i="2" s="1"/>
  <c r="E46" i="2"/>
  <c r="F46" i="2"/>
  <c r="D44" i="2"/>
  <c r="G62" i="8"/>
  <c r="C29" i="2" s="1"/>
  <c r="I29" i="2" s="1"/>
  <c r="G53" i="8"/>
  <c r="C27" i="2" s="1"/>
  <c r="I27" i="2" s="1"/>
  <c r="G114" i="8"/>
  <c r="C48" i="2" s="1"/>
  <c r="I48" i="2" s="1"/>
  <c r="G135" i="8"/>
  <c r="C58" i="2" s="1"/>
  <c r="I58" i="2" s="1"/>
  <c r="H58" i="2" s="1"/>
  <c r="C40" i="2"/>
  <c r="I42" i="2"/>
  <c r="D15" i="2"/>
  <c r="E15" i="2"/>
  <c r="F15" i="2"/>
  <c r="H15" i="2"/>
  <c r="G15" i="2"/>
  <c r="G33" i="13" l="1"/>
  <c r="E33" i="13"/>
  <c r="E43" i="13" s="1"/>
  <c r="G52" i="2"/>
  <c r="F52" i="2"/>
  <c r="G48" i="2"/>
  <c r="F48" i="2"/>
  <c r="I25" i="2"/>
  <c r="F25" i="2" s="1"/>
  <c r="E25" i="2"/>
  <c r="I21" i="2"/>
  <c r="D21" i="2"/>
  <c r="H27" i="2"/>
  <c r="G27" i="2"/>
  <c r="H60" i="2"/>
  <c r="G60" i="2"/>
  <c r="D15" i="13"/>
  <c r="D43" i="13" s="1"/>
  <c r="C23" i="13"/>
  <c r="G72" i="12"/>
  <c r="G73" i="12" s="1"/>
  <c r="C36" i="2"/>
  <c r="C16" i="2" s="1"/>
  <c r="G83" i="8"/>
  <c r="G84" i="8" s="1"/>
  <c r="C63" i="2"/>
  <c r="C57" i="2" s="1"/>
  <c r="G149" i="8"/>
  <c r="G150" i="8" s="1"/>
  <c r="E66" i="2"/>
  <c r="D42" i="2"/>
  <c r="H29" i="2"/>
  <c r="G29" i="2"/>
  <c r="G66" i="2" s="1"/>
  <c r="I40" i="2"/>
  <c r="D40" i="2" s="1"/>
  <c r="D17" i="2"/>
  <c r="F66" i="2" l="1"/>
  <c r="I66" i="2"/>
  <c r="D66" i="2"/>
  <c r="D67" i="2" s="1"/>
  <c r="G23" i="13"/>
  <c r="G43" i="13" s="1"/>
  <c r="E41" i="13" s="1"/>
  <c r="F23" i="13"/>
  <c r="F43" i="13" s="1"/>
  <c r="C40" i="13"/>
  <c r="C22" i="13" s="1"/>
  <c r="D44" i="13"/>
  <c r="E44" i="13" s="1"/>
  <c r="H66" i="2"/>
  <c r="G151" i="8"/>
  <c r="C20" i="2"/>
  <c r="C53" i="2"/>
  <c r="C24" i="2"/>
  <c r="C26" i="2"/>
  <c r="C51" i="2"/>
  <c r="C32" i="2"/>
  <c r="C14" i="2"/>
  <c r="C30" i="2"/>
  <c r="C22" i="2"/>
  <c r="C28" i="2"/>
  <c r="C18" i="2"/>
  <c r="C34" i="2"/>
  <c r="C47" i="2"/>
  <c r="C59" i="2"/>
  <c r="C41" i="2"/>
  <c r="C43" i="2"/>
  <c r="C49" i="2"/>
  <c r="C55" i="2"/>
  <c r="C39" i="2"/>
  <c r="C45" i="2"/>
  <c r="C61" i="2"/>
  <c r="F41" i="13" l="1"/>
  <c r="F44" i="13"/>
  <c r="D41" i="13"/>
  <c r="D42" i="13" s="1"/>
  <c r="E42" i="13" s="1"/>
  <c r="C32" i="13"/>
  <c r="C36" i="13"/>
  <c r="C18" i="13"/>
  <c r="C38" i="13"/>
  <c r="C34" i="13"/>
  <c r="C20" i="13"/>
  <c r="C16" i="13"/>
  <c r="C28" i="13"/>
  <c r="C14" i="13"/>
  <c r="C26" i="13"/>
  <c r="C24" i="13"/>
  <c r="C30" i="13"/>
  <c r="F64" i="2"/>
  <c r="H64" i="2"/>
  <c r="G64" i="2"/>
  <c r="D64" i="2"/>
  <c r="E64" i="2"/>
  <c r="E67" i="2"/>
  <c r="F67" i="2" s="1"/>
  <c r="G67" i="2" s="1"/>
  <c r="H67" i="2" s="1"/>
  <c r="F42" i="13" l="1"/>
  <c r="G41" i="13"/>
  <c r="D65" i="2"/>
  <c r="E65" i="2" s="1"/>
  <c r="F65" i="2" s="1"/>
  <c r="G65" i="2" s="1"/>
  <c r="H65" i="2" s="1"/>
  <c r="I64" i="2"/>
</calcChain>
</file>

<file path=xl/sharedStrings.xml><?xml version="1.0" encoding="utf-8"?>
<sst xmlns="http://schemas.openxmlformats.org/spreadsheetml/2006/main" count="2015" uniqueCount="574">
  <si>
    <t>UND</t>
  </si>
  <si>
    <t>QUANT</t>
  </si>
  <si>
    <t>P. UNIT</t>
  </si>
  <si>
    <t>P. TOTAL</t>
  </si>
  <si>
    <t xml:space="preserve"> </t>
  </si>
  <si>
    <t>1.0</t>
  </si>
  <si>
    <t>SERVIÇOS PRELIMINARES</t>
  </si>
  <si>
    <t>1.1</t>
  </si>
  <si>
    <t>M²</t>
  </si>
  <si>
    <t>2.0</t>
  </si>
  <si>
    <t>2.1</t>
  </si>
  <si>
    <t>2.2</t>
  </si>
  <si>
    <t>M³</t>
  </si>
  <si>
    <t>3.0</t>
  </si>
  <si>
    <t>PAREDES E PAINEIS</t>
  </si>
  <si>
    <t>3.1</t>
  </si>
  <si>
    <t>3.2</t>
  </si>
  <si>
    <t>3.3</t>
  </si>
  <si>
    <t>4.0</t>
  </si>
  <si>
    <t>PISOS</t>
  </si>
  <si>
    <t>4.1</t>
  </si>
  <si>
    <t>ML</t>
  </si>
  <si>
    <t>5.0</t>
  </si>
  <si>
    <t>5.1</t>
  </si>
  <si>
    <t>5.2</t>
  </si>
  <si>
    <t>6.0</t>
  </si>
  <si>
    <t>6.1</t>
  </si>
  <si>
    <t>7.0</t>
  </si>
  <si>
    <t>7.1</t>
  </si>
  <si>
    <t>PT</t>
  </si>
  <si>
    <t>7.3</t>
  </si>
  <si>
    <t>7.4</t>
  </si>
  <si>
    <t>1.2</t>
  </si>
  <si>
    <t>LIMPEZA DO TERRENO</t>
  </si>
  <si>
    <t>1.3</t>
  </si>
  <si>
    <t>MOVIMENTO DE TERRA</t>
  </si>
  <si>
    <t xml:space="preserve">ESCAVAÇÃO MANUAL </t>
  </si>
  <si>
    <t>3.4</t>
  </si>
  <si>
    <t>ALVENARIA DE TIJOLO DE BARRO A CUTELO</t>
  </si>
  <si>
    <t>COBERTURA</t>
  </si>
  <si>
    <t>TESOURA EM MADEIRA DE LEI P/ VÃO DE 6,0 m</t>
  </si>
  <si>
    <t>5.3</t>
  </si>
  <si>
    <t>ESTRUTURA EM MADEIRA DE LEI P/ TELHAS ASFALTICA</t>
  </si>
  <si>
    <t>5.4</t>
  </si>
  <si>
    <t>ESQUADRIAS</t>
  </si>
  <si>
    <t>REVESTIMENTO</t>
  </si>
  <si>
    <t>CHAPISCO DE CIMENTO E AREIA T 1:3</t>
  </si>
  <si>
    <t>REBOCO DE CIMENTO E AREIA T 1:6:2</t>
  </si>
  <si>
    <t>8.0</t>
  </si>
  <si>
    <t>RODAPÉ, SOLEIRA E PEITORIS</t>
  </si>
  <si>
    <t>8.1</t>
  </si>
  <si>
    <t>9.0</t>
  </si>
  <si>
    <t>9.1</t>
  </si>
  <si>
    <t>9.2</t>
  </si>
  <si>
    <t>9.3</t>
  </si>
  <si>
    <t>LAJOTA CERAMICA PEI-IV COM REJUNTAMENTO</t>
  </si>
  <si>
    <t>10.0</t>
  </si>
  <si>
    <t>10.1</t>
  </si>
  <si>
    <t>10.2</t>
  </si>
  <si>
    <t>PINTURAS</t>
  </si>
  <si>
    <t>12.0</t>
  </si>
  <si>
    <t>INSTALAÇÕES ELÉTRICAS</t>
  </si>
  <si>
    <t>12.1</t>
  </si>
  <si>
    <t xml:space="preserve">PONTO DE LUZ COM TUBULAÇÃO, CX, FIAÇÃO E LUMINARIA </t>
  </si>
  <si>
    <t>13.0</t>
  </si>
  <si>
    <t>13.1</t>
  </si>
  <si>
    <t>PONTO DE ÁGUA INCL/ TUBOS, CONEXÕES e REGISTROS</t>
  </si>
  <si>
    <t>13.2</t>
  </si>
  <si>
    <t>13.3</t>
  </si>
  <si>
    <t>14.0</t>
  </si>
  <si>
    <t>14.1</t>
  </si>
  <si>
    <t>14.2</t>
  </si>
  <si>
    <t>DIVERSOS</t>
  </si>
  <si>
    <t>5.5</t>
  </si>
  <si>
    <t>LOCAÇÃO DA OBRA</t>
  </si>
  <si>
    <t>1.4</t>
  </si>
  <si>
    <t>1.6</t>
  </si>
  <si>
    <t>ANDAIME DE MADEIRA</t>
  </si>
  <si>
    <t>4.2</t>
  </si>
  <si>
    <t>11.0</t>
  </si>
  <si>
    <t>11.1</t>
  </si>
  <si>
    <t>12.2</t>
  </si>
  <si>
    <t xml:space="preserve">ESTADO DO PARÁ </t>
  </si>
  <si>
    <t>PREFEITURA MUNICIPAL DE JACAREACANGA</t>
  </si>
  <si>
    <t>FUNDAÇÕES/ESTRUTURA</t>
  </si>
  <si>
    <t>11.2</t>
  </si>
  <si>
    <t>11.3</t>
  </si>
  <si>
    <t>PIA EM AÇO INOX DUAS CUBA L(1,50 M) INCLUINDO BANCADA</t>
  </si>
  <si>
    <t>Pintura em fachada da escola - Com abertura de letras, com o nome da escola</t>
  </si>
  <si>
    <t>10.3</t>
  </si>
  <si>
    <t>BARRACÃO DE MADEIRA (incl. instalações)</t>
  </si>
  <si>
    <t>PILAR EM MADEIRA DE LEI 6"x6"(INC. BLOCO CONC CICLOPICO)</t>
  </si>
  <si>
    <t>GUARDA CORPO EM MADEIRA</t>
  </si>
  <si>
    <t>11.4</t>
  </si>
  <si>
    <t>11.5</t>
  </si>
  <si>
    <t>11.6</t>
  </si>
  <si>
    <t>14.3</t>
  </si>
  <si>
    <t>M</t>
  </si>
  <si>
    <t>11.7</t>
  </si>
  <si>
    <t>COMPOSIÇÃO</t>
  </si>
  <si>
    <t>ml</t>
  </si>
  <si>
    <t>10.4</t>
  </si>
  <si>
    <t>11.8</t>
  </si>
  <si>
    <t>TORRE EM CONCRETO ARMADO PARA CAIXA D AGUA , H= 6m, INCLUIDO ABRIGO PARA GERADOR 3,00X3,00M</t>
  </si>
  <si>
    <t>13.4</t>
  </si>
  <si>
    <t>11.12</t>
  </si>
  <si>
    <t>PLANILHA ORÇAMENTÁRIA</t>
  </si>
  <si>
    <t xml:space="preserve">BDI </t>
  </si>
  <si>
    <t>DESCRIÇÃO DOS SERVIÇOS</t>
  </si>
  <si>
    <t>TOTAL DO ITEM 1</t>
  </si>
  <si>
    <t>TOTAL DO ITEM 2</t>
  </si>
  <si>
    <t>TOTAL DO ITEM 3</t>
  </si>
  <si>
    <t>TOTAL DO ITEM 4</t>
  </si>
  <si>
    <t>TOTAL DO ITEM 5</t>
  </si>
  <si>
    <t>TOTAL DO ITEM 6</t>
  </si>
  <si>
    <t>TOTAL DO ITEM 7</t>
  </si>
  <si>
    <t>TOTAL DO ITEM 8</t>
  </si>
  <si>
    <t>TOTAL DO ITEM 9</t>
  </si>
  <si>
    <t>TOTAL DO ITEM 10</t>
  </si>
  <si>
    <t>TOTAL DO ITEM 11</t>
  </si>
  <si>
    <t>TOTAL DO ITEM 12</t>
  </si>
  <si>
    <t>TOTAL DO ITEM 13</t>
  </si>
  <si>
    <t>TOTAL DO ITEM 14</t>
  </si>
  <si>
    <t>12.3</t>
  </si>
  <si>
    <t>11.11</t>
  </si>
  <si>
    <t>LOCAL: JACAREACANGA- PA</t>
  </si>
  <si>
    <t>CRONOGRAMA FISICO - FINANCEIRO</t>
  </si>
  <si>
    <t>ETAPAS</t>
  </si>
  <si>
    <t>SERVIÇOS</t>
  </si>
  <si>
    <t>Porcentagem</t>
  </si>
  <si>
    <t>PERÍODO</t>
  </si>
  <si>
    <t>TOTAL(R$)</t>
  </si>
  <si>
    <t>Valor (R$)</t>
  </si>
  <si>
    <t>1.º MÊS</t>
  </si>
  <si>
    <t>2.º MÊS</t>
  </si>
  <si>
    <t>TOTAL</t>
  </si>
  <si>
    <t>PERCENTUAL SIMPLES</t>
  </si>
  <si>
    <t>PERCENTUAL ACUMULADO</t>
  </si>
  <si>
    <t>VALOR TOTAL SIMPLES</t>
  </si>
  <si>
    <t>VALOR TOTAL ACUMULADO</t>
  </si>
  <si>
    <t>ÍTEN</t>
  </si>
  <si>
    <t xml:space="preserve">SECRETARIA MUNICIPAL DE URBANIZAÇÃO, TRANSPORTE E SERVIÇOS PÚBLICOS - SEMUTRANS 
</t>
  </si>
  <si>
    <t xml:space="preserve">SECRETARIA MUNICIPAL DE URBANIZAÇÃO, TRANSPORTE E SERVIÇOS PÚBLICOS - SEMUTRANS </t>
  </si>
  <si>
    <t>PLACA DA OBRA EM LONA COM PLOTAGEM GRÁFICA</t>
  </si>
  <si>
    <t>REATERRO COMPACTADO</t>
  </si>
  <si>
    <t>COBERTURA EM TELHA ASFÁLTICA</t>
  </si>
  <si>
    <t>ENCAIBRAMENTO E RIPAMENTO EM MADEIRA DE LEI PARA TELHA ASFÁLTICA</t>
  </si>
  <si>
    <t>CUMEEIRA ASFÁLTICA</t>
  </si>
  <si>
    <t>RODAPÉ CERÂMICO H = 8 CM</t>
  </si>
  <si>
    <t>CAMADA REGULARIZADORA NO TRAÇO 1:4</t>
  </si>
  <si>
    <t>MERCADO</t>
  </si>
  <si>
    <t xml:space="preserve">PONTO DE TOMADA 3P+T 63A/220V (C/ TUBULAÇÃO, CX, FIAÇÃO E LUMINARIA) </t>
  </si>
  <si>
    <t>CENTRO DE DISTRIBUIÇÃO PARA 10 DISJUNTORES</t>
  </si>
  <si>
    <t>CABO DE COBRE 10MM²</t>
  </si>
  <si>
    <t>CAIXA DE PASSAGEM EM ALVENARIA 60X60X60 CM C/ TAMPA DE CONCRETO</t>
  </si>
  <si>
    <t>DISJUNTOR 1P - 10 a 30A - PADRÃO DIN</t>
  </si>
  <si>
    <t>PONTO DE ESGOTO (INCL. TUBOS, CONEXÕES,CX. E RALOS)</t>
  </si>
  <si>
    <t xml:space="preserve">RESERVATÓRIO  COM CAPACIDADE DE 5000 LTS C / CONEXÕES E TUBULAÇÃO DE INSTALAÇÃO  </t>
  </si>
  <si>
    <t>BACIA SIFONADA DE LOUÇA C/ CX DE DESCARGA ACOPLADA C/ ASSENTO</t>
  </si>
  <si>
    <t>LAVATÓRIO DE LOUÇA C/ COLUNA ,SIFÃO e VÁLVULA/ C TORNEIRA</t>
  </si>
  <si>
    <t>TORNEIRA DE METAL CROMADA PARA PIA</t>
  </si>
  <si>
    <t>Forma c/ madeira branca</t>
  </si>
  <si>
    <t>Desforma</t>
  </si>
  <si>
    <t>CÓD.</t>
  </si>
  <si>
    <t>CONCRETO ARMADO FCK= 20 MPA( VIGA BALDRAME)</t>
  </si>
  <si>
    <t>CONCRETO ARMADO FCK= 20 MPA( BLOCOS, PERCINTAS E VERGAS)</t>
  </si>
  <si>
    <t>CONCRETO ARMADO FCK= 20 MPA(PILAR)</t>
  </si>
  <si>
    <t>ÍTEN - Tesoura em mad. de lei p/ vao de 6.0m</t>
  </si>
  <si>
    <t>Carpinteiro</t>
  </si>
  <si>
    <t>Servente</t>
  </si>
  <si>
    <t>Parafuso 11/32" x 5"</t>
  </si>
  <si>
    <t>Perna 3" x 4 1/2" ser.</t>
  </si>
  <si>
    <t>Asna 3" x 3" ser.</t>
  </si>
  <si>
    <t>Pendural 3" x 3" ser.</t>
  </si>
  <si>
    <t>Estribo 3/4" x 1/8" x 50cm</t>
  </si>
  <si>
    <t>Linha 3" x 3 1/2" ser.</t>
  </si>
  <si>
    <t>Prego (preço médio)</t>
  </si>
  <si>
    <t>VALOR UN</t>
  </si>
  <si>
    <t>H</t>
  </si>
  <si>
    <t>KG</t>
  </si>
  <si>
    <t>CARPINTEIRO</t>
  </si>
  <si>
    <t>PEDREIRO</t>
  </si>
  <si>
    <t>FERREIRO</t>
  </si>
  <si>
    <t>SERVENTE</t>
  </si>
  <si>
    <t>DIÁRIA</t>
  </si>
  <si>
    <t>HR/DIA</t>
  </si>
  <si>
    <t>VALOR SEM LEI</t>
  </si>
  <si>
    <t>TOTAL PARC. C/ LEI S/ BDI</t>
  </si>
  <si>
    <t>TOTAL GERAL</t>
  </si>
  <si>
    <t>ÍTEN - Estrutura em madeira de lei p/telha asfaltica -
pc. Aparelhada</t>
  </si>
  <si>
    <t>Ripão em madeira de lei 2"x1" ap</t>
  </si>
  <si>
    <t>DZ</t>
  </si>
  <si>
    <t>ÍTEN - ENCAIBRAMENTO E RIPAMENTO</t>
  </si>
  <si>
    <t>Prego 1 1/2"x13</t>
  </si>
  <si>
    <t>Prego 3"x9</t>
  </si>
  <si>
    <t>TELHADISTA</t>
  </si>
  <si>
    <t>Telhadista</t>
  </si>
  <si>
    <t>Prego / anilha (p/ fixação de telha asfaltica)</t>
  </si>
  <si>
    <t>Telha asfaltica (tipo Onduline) - (2,00x0,45m)</t>
  </si>
  <si>
    <t>PCT</t>
  </si>
  <si>
    <t>ÍTEN - COBERTURA - TELHA ASFALTICA</t>
  </si>
  <si>
    <t>Cumeeira asfaltica (tipo Onduline) - (2,00x0,48)</t>
  </si>
  <si>
    <t>PORTA EM MADEIRA TRABALHADA</t>
  </si>
  <si>
    <t>ALIZAR EM MADEIRA DE LEI</t>
  </si>
  <si>
    <t>CAIXILHO EM MADEIRA DE LEI</t>
  </si>
  <si>
    <t>ÍTEN - Porta EM mad. trabalhada c/ caix. aduela e alizar</t>
  </si>
  <si>
    <t>AJUDANTE</t>
  </si>
  <si>
    <t>MONTADOR VIDRO</t>
  </si>
  <si>
    <t>ÍTEN - CHAPISCO DE CIMENTO E AREIA NO TRAÇO 1;3</t>
  </si>
  <si>
    <t>ARGAMASSA DE CIMENTO E AREIA NO TRAÇO 1;3</t>
  </si>
  <si>
    <t>ARGAMASSA DE CIMENTO, AREIA E ADIT. PLÁST. 1;6</t>
  </si>
  <si>
    <t>ÍTEN -REBOCO COM ARGAMASSA 1;6;ADIT. PLÁST.</t>
  </si>
  <si>
    <t>ÍTEN - LAJOTA CERÂMICA - PEI IV (PADRÃO MÉDIO)</t>
  </si>
  <si>
    <t>Lajota ceramica - PEI IV - (Padrão Médio)</t>
  </si>
  <si>
    <t>Argamassa AC-I</t>
  </si>
  <si>
    <t>Rejunte (p/ ceramica)</t>
  </si>
  <si>
    <t>ÍTEN - RODAPÉ CERÂMICO H=8CM</t>
  </si>
  <si>
    <t>PEDRA PRETA</t>
  </si>
  <si>
    <t>SIKA 1</t>
  </si>
  <si>
    <t>AREIA</t>
  </si>
  <si>
    <t>CIMENTO</t>
  </si>
  <si>
    <t>L</t>
  </si>
  <si>
    <t>SC</t>
  </si>
  <si>
    <t>ÍTEN - CAMADA REGULARIZADORA  NO TRAÇO 1:4</t>
  </si>
  <si>
    <t>PINTOR</t>
  </si>
  <si>
    <t>LIXA PARA PAREDE</t>
  </si>
  <si>
    <t>MASSA ACRÍLICA</t>
  </si>
  <si>
    <t>GL</t>
  </si>
  <si>
    <t>AGARRAZ</t>
  </si>
  <si>
    <t>MASSA ÓLEO</t>
  </si>
  <si>
    <t>LIXA PARA MADEIRA</t>
  </si>
  <si>
    <t>LÍQUIDO SELADOR PARA MADEIRA</t>
  </si>
  <si>
    <t>TINTA ÓLEO</t>
  </si>
  <si>
    <t>ÍTEN - ÓLEO SOBRE MADEIRA COM MASSA E SELADOR</t>
  </si>
  <si>
    <t>ÍTEN -PONTO DE LUZ/FORÇA (C/ TUB. CX E FIAÇÃO) ATÉ 200W</t>
  </si>
  <si>
    <t>ELETRICISTA</t>
  </si>
  <si>
    <t>BUCHA DE 1/2´´</t>
  </si>
  <si>
    <t>CAIXA DE DERIVAÇÃO 4´´X2´´ - PLÁSTICA</t>
  </si>
  <si>
    <t>FITA ISOLANTE</t>
  </si>
  <si>
    <t>ELETRODUTO EM PVC DE 1/2´´</t>
  </si>
  <si>
    <t>ARRUELA DE 1/2´´</t>
  </si>
  <si>
    <t>CABO DE COBRE 2,5 MM² - 750V</t>
  </si>
  <si>
    <t>TOMADA 3P+T 63A/220V</t>
  </si>
  <si>
    <t>ÍTEN -PONTO DE ÁGUA INC. TUBOS E CONEXÕES</t>
  </si>
  <si>
    <t>ENCANADOR</t>
  </si>
  <si>
    <t>ADAPTADOR CURTO EM PVC 1 1/2´´(LH)</t>
  </si>
  <si>
    <t>TUBO EM PVC 3/4´´ (LH)</t>
  </si>
  <si>
    <t>TE EM PVC 3/4´´ X 3/4´´ (LH)</t>
  </si>
  <si>
    <t>ADAPTADOR CURTO EM PVC 3/4´´(LH)</t>
  </si>
  <si>
    <t>Cotovelo em PVC 3/4" x 3/4" (LH)</t>
  </si>
  <si>
    <t>Tubo em PVC 1 1/2" (LH)</t>
  </si>
  <si>
    <t>ÍTEN -PONTO DE ESGOTO INC. TUBOS, CONEXÕES, CAIXAS E RALOS</t>
  </si>
  <si>
    <t>Junção simples inv.45 em PVC - JS - 75x75mm (LS)</t>
  </si>
  <si>
    <t>Tubo em PVC - 50mm (LS)</t>
  </si>
  <si>
    <t>Curva 45 em PVC - JS - 75mm (LH)</t>
  </si>
  <si>
    <t>Tubo em PVC - 40mm (LS)</t>
  </si>
  <si>
    <t>Caixa sifonada de PVC c/ grelha - 100x100x50mm</t>
  </si>
  <si>
    <t>Joelho/Cotovelo 90º em PVC - JS - 40mm-LH</t>
  </si>
  <si>
    <t>Te longo em PVC - JS - 100x75mm (LS)</t>
  </si>
  <si>
    <t>Ralo PVC c/ saída 100x53x40mm</t>
  </si>
  <si>
    <t>ÍTEN - Fossa septica conc.arm.d=1,60m p=2,75m
cap=40 pessoas</t>
  </si>
  <si>
    <t>Tampa de fo fo d = 0,50m</t>
  </si>
  <si>
    <t>Retirada de entulho - manualmente (incl. caixa coletora)</t>
  </si>
  <si>
    <t>Escavação manual ate 1.50m de profundidade</t>
  </si>
  <si>
    <t>Concreto armado fck=20MPA c/ forma mad. branca</t>
  </si>
  <si>
    <t>Tubo em PVC - 100mm (LS)</t>
  </si>
  <si>
    <t>Tubo em PVC - 150mm (LS)</t>
  </si>
  <si>
    <t>ÍTEN - Sumidouro em alvenaria c/ tpo.em concreto -
cap= 50 pessoas</t>
  </si>
  <si>
    <t>SEIXO LAVADO</t>
  </si>
  <si>
    <t>Fundação corrida/bloco c/pedra preta arg.no traço 1:8</t>
  </si>
  <si>
    <t>Baldrame em conc.ciclópico c/pedra preta incl.forma</t>
  </si>
  <si>
    <t>Concreto armado p/ calhas e percintas</t>
  </si>
  <si>
    <t>Alvenaria tijolo de barro a cutelo</t>
  </si>
  <si>
    <t>ÍTEN - Retirada de entulho - manualmente (incl.
caixa coletora)</t>
  </si>
  <si>
    <t>CAIXA COLETORA</t>
  </si>
  <si>
    <t>ÍTEN - Baldrame em conc.ciclópico c/pedra preta
incl.forma</t>
  </si>
  <si>
    <t>Concreto ciclópico c/ pedra preta</t>
  </si>
  <si>
    <t>ÍTEN - Concreto ciclópico c/ pedra preta</t>
  </si>
  <si>
    <t>ÍTEN - Alvenaria tijolo de barro a singelo</t>
  </si>
  <si>
    <t>Tijolo de barro 9x14x19</t>
  </si>
  <si>
    <t>Argamassa de cimento,areia e adit. plast. 1:6</t>
  </si>
  <si>
    <t>SEDOP/10767</t>
  </si>
  <si>
    <t>SEDOP/11340</t>
  </si>
  <si>
    <t>SEDOP/241319</t>
  </si>
  <si>
    <t>SEDOP/50216</t>
  </si>
  <si>
    <t>SEDOP/250585</t>
  </si>
  <si>
    <t>SEDOP/170886</t>
  </si>
  <si>
    <t>SEDOP/170746</t>
  </si>
  <si>
    <t>SEDOP/180678</t>
  </si>
  <si>
    <t>SEDOP/170326</t>
  </si>
  <si>
    <t>SEDOP/180837</t>
  </si>
  <si>
    <t>SEDOP/190609</t>
  </si>
  <si>
    <t>SEDOP/190092</t>
  </si>
  <si>
    <t>SEDOP/190101</t>
  </si>
  <si>
    <t>SEDOP/191519</t>
  </si>
  <si>
    <t>SEDOP/251520</t>
  </si>
  <si>
    <t>INSTALAÇÕES HIDROSANITÁRIAS</t>
  </si>
  <si>
    <t>MOBILIZAÇÃO E DESMOBILIZAÇÃO</t>
  </si>
  <si>
    <t>PROFISSIONAL</t>
  </si>
  <si>
    <t>Rodapé cerâmico h=8cm</t>
  </si>
  <si>
    <t>APARELHOS, LOUÇAS e ACESSÓRIOS</t>
  </si>
  <si>
    <t>LÍQUIDO SELADOR ACRÍLICO</t>
  </si>
  <si>
    <t>ACRÍLICA SEMI-BRILHO</t>
  </si>
  <si>
    <t>RETIRADA DE ENTULHO</t>
  </si>
  <si>
    <t>ÍTEN -Torre em conc.armado p/ cx.d'agua   h=6,0m-base 3.0x3.0m</t>
  </si>
  <si>
    <t>Escada tipo marinheiro s/ proteção</t>
  </si>
  <si>
    <t xml:space="preserve"> Retirada de entulho - manualmente (incl. caixa coletora</t>
  </si>
  <si>
    <t>Bloco em concreto armado p/ fundaçao (incl. forma</t>
  </si>
  <si>
    <t xml:space="preserve"> Concreto armado fck=20MPA c/ forma mad. branca </t>
  </si>
  <si>
    <t xml:space="preserve"> Elemento vazado 1/2 tijolo 15x15x10cM</t>
  </si>
  <si>
    <t xml:space="preserve"> Aplicação de Igol A sobre conc./alv. (3 demãos) </t>
  </si>
  <si>
    <t xml:space="preserve"> Portão de ferro 1/2" c/ ferragens (incl. pint. anti-corrosiva) </t>
  </si>
  <si>
    <t xml:space="preserve"> Chapisco de cimento e areia no traço 1:3</t>
  </si>
  <si>
    <t xml:space="preserve"> Reboco com argamassa 1:6:Adit. Plast. </t>
  </si>
  <si>
    <t xml:space="preserve"> Camada impermeabilizadora e=10cm c/pedra preta (incl. Sika 1) </t>
  </si>
  <si>
    <t xml:space="preserve"> Cimentado liso e=2cm traço 1:3 </t>
  </si>
  <si>
    <t xml:space="preserve"> Calçada (incl.alicerce, baldrame e concreto c/ junta seca) </t>
  </si>
  <si>
    <t xml:space="preserve"> PVA interna sem superf. preparada</t>
  </si>
  <si>
    <t xml:space="preserve"> PVA externa sem superf. preparada </t>
  </si>
  <si>
    <t xml:space="preserve"> Esmalte sobre grade de ferro (superf. aparelhada) </t>
  </si>
  <si>
    <t xml:space="preserve"> Alvenaria tijolo de barro a SINGELO </t>
  </si>
  <si>
    <t>UM</t>
  </si>
  <si>
    <t>ÍTEN - Escavação manual ate 1.50m de profundidade</t>
  </si>
  <si>
    <t>Compactador de solo CM-13</t>
  </si>
  <si>
    <t>HP</t>
  </si>
  <si>
    <t>ÍTEN - REATERRO COMPACTADO</t>
  </si>
  <si>
    <t xml:space="preserve">ÍTEN -Concreto armado fck=20MPA c/ forma mad.   branca </t>
  </si>
  <si>
    <t>Forma  c/ madeira branca</t>
  </si>
  <si>
    <t>Armação p/ concreto</t>
  </si>
  <si>
    <t xml:space="preserve"> Concreto c/ seixo Fck= 20 MPA (incl. preparo e lançamento)</t>
  </si>
  <si>
    <t xml:space="preserve">ÍTEN - Concreto c/ seixo Fck= 20 MPA (incl. preparo e   lançamento) </t>
  </si>
  <si>
    <t>Betoneiro</t>
  </si>
  <si>
    <t>Pedreiro</t>
  </si>
  <si>
    <t>Areia</t>
  </si>
  <si>
    <t>Cimento</t>
  </si>
  <si>
    <t>Seixo lavado</t>
  </si>
  <si>
    <t>Betoneira eletrica - 320l</t>
  </si>
  <si>
    <t>ÍTEN - Alvenaria tijolo de barro a cutelo</t>
  </si>
  <si>
    <t>ÍTEN - Argamassa de cimento,areia e adit. plast. 1:6</t>
  </si>
  <si>
    <t>servente</t>
  </si>
  <si>
    <t>areia</t>
  </si>
  <si>
    <t>aditivo plastificante</t>
  </si>
  <si>
    <t>cimento</t>
  </si>
  <si>
    <t>m³</t>
  </si>
  <si>
    <t>l</t>
  </si>
  <si>
    <t>sc</t>
  </si>
  <si>
    <t>PORTAS EM MADEIRA TRABALHADA C CAIX, ADUELA E ALIZAR</t>
  </si>
  <si>
    <t>ÍTEN -ARGAMASSA DE CIMENTO E AREIA NO TRAÇO 1;3</t>
  </si>
  <si>
    <t>ÍTEN - CAMADA IMPERMEABILIZADORA  E= 10CM C/ PEDRA PRETA (INCL. SIKA 1)</t>
  </si>
  <si>
    <t>CAMADA IMPERMEABILIZADORA  E= 10CM C/ PEDRA PRETA (INCL. SIKA 1)</t>
  </si>
  <si>
    <t>3.º MÊS</t>
  </si>
  <si>
    <t>4.º MÊS</t>
  </si>
  <si>
    <t>5.º MÊS</t>
  </si>
  <si>
    <t>1.8</t>
  </si>
  <si>
    <t>RETIRADA DE REBOCO OU EMBOÇO</t>
  </si>
  <si>
    <t>SEDOP/20019</t>
  </si>
  <si>
    <t>ÍTEN - Cimentado queimado</t>
  </si>
  <si>
    <t>CIMENTADO QUEIMADO</t>
  </si>
  <si>
    <t>AGUARAZ</t>
  </si>
  <si>
    <t>VERNIZ POLIURETANO</t>
  </si>
  <si>
    <t>ÍTEN -  Verniz poliuretano sobre madeiramento do telhado</t>
  </si>
  <si>
    <t>VERNIZ POLIURETANO SOBRE MADEIRAMENTO DO TELHADO</t>
  </si>
  <si>
    <t>PINTURA ÓLEO SOBRE MADEIRA (GUARDA CORPO ,ESQUADRIAS E PILARES DE MADEIRA)</t>
  </si>
  <si>
    <t>ÍTEN - ACRÍLICA SEMI - BRILHO COM MASSA ACRÍLICA E SELADOR</t>
  </si>
  <si>
    <t>ACRÍLICA SEMI - BRILHO COM MASSA ACRÍLICA E SELADOR</t>
  </si>
  <si>
    <t>ÍTEN - PONTO DE TOMADA 3P+T 63A/220V (C/ TUBULAÇÃO, CX, FIAÇÃO E LUMINARIA)</t>
  </si>
  <si>
    <t>QUADRO MAGNÉTICO BRANCO C APOIO PARA APAGADOR  E PINCEIS E MOLDURA EM ALUMÍNIO (3,5X1,2M - 4 UND)</t>
  </si>
  <si>
    <t>SEDOP/20737</t>
  </si>
  <si>
    <t>APICOAMENTO DE REBOCO OU CIMENTADO (DEMOLIÇÃO DA CALÇADA NO ENTORNO DA ESCOLA ANTIGA)</t>
  </si>
  <si>
    <t>4.3</t>
  </si>
  <si>
    <t>7.2</t>
  </si>
  <si>
    <t>9.4</t>
  </si>
  <si>
    <t>9.5</t>
  </si>
  <si>
    <t>LIMPEZA GERAL E ENTREGA DA OBRA</t>
  </si>
  <si>
    <t>SEDOP/270220</t>
  </si>
  <si>
    <t>14.4</t>
  </si>
  <si>
    <t>PLACA DE INAUGURAÇÃO EM AÇO/LETRAS BX. RELEVO-(60 X 40CM)</t>
  </si>
  <si>
    <t>ÍTEN - Limpeza do terreno</t>
  </si>
  <si>
    <t>ENC. SOC. H=141,31%</t>
  </si>
  <si>
    <t>ÍTEN - Andaime de madeira</t>
  </si>
  <si>
    <t>Pernamanca 3" x 2" 4 m - madeira branca</t>
  </si>
  <si>
    <t>Tábua de madeira forte 4m</t>
  </si>
  <si>
    <t>Tábua de madeira branca 4m</t>
  </si>
  <si>
    <t>Prego 2 1/2"x10</t>
  </si>
  <si>
    <t>SEDOP/060597</t>
  </si>
  <si>
    <t>FECHAMENTO DE VÃO C/ TELA FO GO FIO 10#2´´</t>
  </si>
  <si>
    <t>ENC. SOC. H=1421,31%</t>
  </si>
  <si>
    <t>ÍTEN -  Fundação corrida/bloco c/pedra preta arg.no
traço 1:8</t>
  </si>
  <si>
    <t>MEMORIAL DE CÁLCULO</t>
  </si>
  <si>
    <t>(4,00X4,00)= 16,00M²</t>
  </si>
  <si>
    <t>(33,00X4,00)=132,00M²</t>
  </si>
  <si>
    <t>QUANTIDADE OBTIDA EM PROJETO</t>
  </si>
  <si>
    <t>(((1,5X1)+(2,94X1X3))X7)+(1,5X1,20X8)+(29,04X1)= 116,28M²</t>
  </si>
  <si>
    <t>(59,28+89,64+3,15+3,15+56,06+3,15+3,15+73,75)=291,33M</t>
  </si>
  <si>
    <t>1 TESOURA A CADA 3 METROS</t>
  </si>
  <si>
    <t>(8,63X2X2)=34,52M²</t>
  </si>
  <si>
    <t>(8,63X2)+(28,64-1)+(28,65-1)+(28,53-1)+(28,65-1)=127,73M²</t>
  </si>
  <si>
    <t>(201,98+6,38)=208,36M²</t>
  </si>
  <si>
    <t>(6X2X2)=24M²</t>
  </si>
  <si>
    <t>(7+7+1)=15PTS</t>
  </si>
  <si>
    <t>1 UNIDADE</t>
  </si>
  <si>
    <t>(3,5X1,2X4)=16,80M²</t>
  </si>
  <si>
    <t>ÍTEN -  MOBILIZAÇÃO ALDEIA KATÔ</t>
  </si>
  <si>
    <t>SERVENTE III (CARGA E DESCARGA)</t>
  </si>
  <si>
    <t>V</t>
  </si>
  <si>
    <t>GASOLINA</t>
  </si>
  <si>
    <t>OLOE DOIS TEMPOS</t>
  </si>
  <si>
    <t>EMBARCAÇÃO COM PILOTO</t>
  </si>
  <si>
    <t>LAJOTA CERAMICA PEI-IV COM REJUNTAMENTO (BANHEIROS)</t>
  </si>
  <si>
    <t>CONSTRUÇÃO DE QUATRO SALAS DE AULA EM ALVENARIA (ANEXO)</t>
  </si>
  <si>
    <t>REFORMA DAS ESCOLAS</t>
  </si>
  <si>
    <t>2.3</t>
  </si>
  <si>
    <t>2.4</t>
  </si>
  <si>
    <t>2.5</t>
  </si>
  <si>
    <t>4.4</t>
  </si>
  <si>
    <t>6.2</t>
  </si>
  <si>
    <t>6.3</t>
  </si>
  <si>
    <t>8.2</t>
  </si>
  <si>
    <t>8.3</t>
  </si>
  <si>
    <t>8.4</t>
  </si>
  <si>
    <t>8.5</t>
  </si>
  <si>
    <t>8.6</t>
  </si>
  <si>
    <t>8.7</t>
  </si>
  <si>
    <t>LAJOTA CERAMICA PEI-IV COM REJUNTAMENTO (SALAS)</t>
  </si>
  <si>
    <t>TOTAL DO ORÇAMENTO DA CASA DE FARINHA</t>
  </si>
  <si>
    <t>TOTAL DO ORÇAMENTO DA CASA DE FARINHA COM BDI</t>
  </si>
  <si>
    <t>TOTAL GERAL DO ORÇAMENTO COM BDI</t>
  </si>
  <si>
    <t>TOTAL DO ORÇAMENTO DAS SALAS DE AULA</t>
  </si>
  <si>
    <t>TOTAL DO ORÇAMENTO DAS SALAS DE AULA COM BDI</t>
  </si>
  <si>
    <t>TOTAL DO ORÇAMENTO DA REFORMA</t>
  </si>
  <si>
    <t>TOTAL DO ORÇAMENTO DA REFORMA COM BDI</t>
  </si>
  <si>
    <t>FOSSA SEPTICA CONC.ARM.D=1,60M P=2,75M</t>
  </si>
  <si>
    <t>SUMIDOURO EM ALVENARIA C/ TPO.EM CONCRETO - CAP= 50 PESSOAS</t>
  </si>
  <si>
    <t>6.4</t>
  </si>
  <si>
    <t>6.5</t>
  </si>
  <si>
    <t>10.5</t>
  </si>
  <si>
    <t>10.6</t>
  </si>
  <si>
    <t>15.0</t>
  </si>
  <si>
    <t>15.1</t>
  </si>
  <si>
    <t>15.2</t>
  </si>
  <si>
    <t>15.3</t>
  </si>
  <si>
    <t>TOTAL DO ITEM 15</t>
  </si>
  <si>
    <t>16.0</t>
  </si>
  <si>
    <t>16.1</t>
  </si>
  <si>
    <t>16.2</t>
  </si>
  <si>
    <t>16.3</t>
  </si>
  <si>
    <t>16.4</t>
  </si>
  <si>
    <t>16.5</t>
  </si>
  <si>
    <t>TOTAL DO ITEM 16</t>
  </si>
  <si>
    <t>17.0</t>
  </si>
  <si>
    <t>17.1</t>
  </si>
  <si>
    <t>TOTAL DO ITEM 17</t>
  </si>
  <si>
    <t>18.0</t>
  </si>
  <si>
    <t>18.1</t>
  </si>
  <si>
    <t>18.2</t>
  </si>
  <si>
    <t>TOTAL DO ITEM 18</t>
  </si>
  <si>
    <t>19.0</t>
  </si>
  <si>
    <t>19.1</t>
  </si>
  <si>
    <t>TOTAL DO ITEM 19</t>
  </si>
  <si>
    <t>20.0</t>
  </si>
  <si>
    <t>20.1</t>
  </si>
  <si>
    <t>20.2</t>
  </si>
  <si>
    <t>20.3</t>
  </si>
  <si>
    <t>20.4</t>
  </si>
  <si>
    <t>TOTAL DO ITEM 20</t>
  </si>
  <si>
    <t>21.0</t>
  </si>
  <si>
    <t>21.1</t>
  </si>
  <si>
    <t>21.2</t>
  </si>
  <si>
    <t>21.3</t>
  </si>
  <si>
    <t>TOTAL DO ITEM 21</t>
  </si>
  <si>
    <t>22.0</t>
  </si>
  <si>
    <t>22.1</t>
  </si>
  <si>
    <t>22.2</t>
  </si>
  <si>
    <t>22.3</t>
  </si>
  <si>
    <t>22.4</t>
  </si>
  <si>
    <t>22.5</t>
  </si>
  <si>
    <t>22.6</t>
  </si>
  <si>
    <t>TOTAL DO ITEM 22</t>
  </si>
  <si>
    <t>23.0</t>
  </si>
  <si>
    <t>23.1</t>
  </si>
  <si>
    <t>TOTAL DO ITEM 23</t>
  </si>
  <si>
    <t>TOTAL DO ITEM 24</t>
  </si>
  <si>
    <t>TOTAL DO ITEM 25</t>
  </si>
  <si>
    <t>TOTAL DO ITEM 26</t>
  </si>
  <si>
    <t>TOTAL DO ITEM 27</t>
  </si>
  <si>
    <t>TOTAL DO ITEM 28</t>
  </si>
  <si>
    <t>TOTAL DO ITEM 29</t>
  </si>
  <si>
    <t>TOTAL DO ITEM 30</t>
  </si>
  <si>
    <t>TOTAL DO ITEM 31</t>
  </si>
  <si>
    <t>TOTAL DO ITEM 32</t>
  </si>
  <si>
    <t>TOTAL DO ITEM 33</t>
  </si>
  <si>
    <t>TOTAL DO ITEM 34</t>
  </si>
  <si>
    <t>TOTAL DO ITEM 35</t>
  </si>
  <si>
    <t>TOTAL DO ITEM 36</t>
  </si>
  <si>
    <t>ÍTEN - BARRACÃO DE MADEIRA (incl. instalações)</t>
  </si>
  <si>
    <t>Dobradiça 3"x3" com parafuso</t>
  </si>
  <si>
    <t>Régua 3"x1" 4 m apar.</t>
  </si>
  <si>
    <t>Parafuso fo go 5/16" c= 110mm</t>
  </si>
  <si>
    <t>Aldrava p/ cadeado (4x1/2")</t>
  </si>
  <si>
    <t>Massa de vedação</t>
  </si>
  <si>
    <t>Arruela concava em PVC d=5/16"</t>
  </si>
  <si>
    <t>Cadeado No. 30</t>
  </si>
  <si>
    <t>Ponto de luz / força (c/tubul., cx. e fiaçao) ate 200W</t>
  </si>
  <si>
    <t>ÍTEN - Placa de obra em lona com plotagem de gráfica</t>
  </si>
  <si>
    <t>Lona com plotagem de gráfica</t>
  </si>
  <si>
    <t>ÍTEN - Apicoamento de reboco ou cimentado</t>
  </si>
  <si>
    <t>ÍTEN - Limpeza geral e entrega da obra</t>
  </si>
  <si>
    <t>ÍTEN - Locação da obra a trena</t>
  </si>
  <si>
    <t>Linha de nylon no. 80</t>
  </si>
  <si>
    <t>RL</t>
  </si>
  <si>
    <t>Arame recozido No. 18</t>
  </si>
  <si>
    <t>ÍTEN - Retirada de reboco ou emboço</t>
  </si>
  <si>
    <t>ÍTEN - Retirada de piso ceramico, inclusive camada regularizadora</t>
  </si>
  <si>
    <t>RETIRADA DE PIPSO CERAMICO, INCLUSIVE CAMADA REGULARIZADORA</t>
  </si>
  <si>
    <t>ÍTEN - Retirada de telhas fibrocimento sem aproveitamento</t>
  </si>
  <si>
    <t>RETIRADA DE TELHA DE FIBROCIMENTO SEM APROVEITAMENTO</t>
  </si>
  <si>
    <t>ÍTEN - Demolição da estrutura em madeira da cobertura</t>
  </si>
  <si>
    <t>DEMOLIÇÃO DA ESTRUTURA EM MADEIRA DA COBERTURA</t>
  </si>
  <si>
    <t>LÂMPADA DE LED TUBULAR 18W BIVOLT</t>
  </si>
  <si>
    <t>ÍTEN - Lâmpada de Led Tubular 18W bivolt</t>
  </si>
  <si>
    <t>Eletricista</t>
  </si>
  <si>
    <t>Lâmpada Tubular de Led 18W</t>
  </si>
  <si>
    <t>DUND</t>
  </si>
  <si>
    <t xml:space="preserve">ÍTEN - Concreto armado p/ calhas e percintas </t>
  </si>
  <si>
    <t>COMPOSIÇÕES DE CUSTOS COM BASE NA SEDOP E PREÇOS LOCAIS DE JACAREACANGA</t>
  </si>
  <si>
    <t>PREÇOS DE MÃO-DE-OBRA EM JACAREACANGA</t>
  </si>
  <si>
    <t>Ripa 2 1/2"x1/2" 4 m apar.</t>
  </si>
  <si>
    <t>Pernamanca 3"x2" 4 m ser - mad. forte</t>
  </si>
  <si>
    <t>Pernamanca 3"x2" 4 m ap - mad. forte</t>
  </si>
  <si>
    <t>Peça em madeira de lei 6"x3" 4 m apar.</t>
  </si>
  <si>
    <t>ÍTEN - CUMEEIRA - TELHA ASFÁLTICA</t>
  </si>
  <si>
    <t>CENTRO DE DISTRIBUIÇÃO PARA 6 DISJUNTORES</t>
  </si>
  <si>
    <t>ÍTEN - Guarda-corpo em mad. Lei h=1,0m</t>
  </si>
  <si>
    <t>Peça em madeira de lei 4"x2" 4 m apar.</t>
  </si>
  <si>
    <t xml:space="preserve">UND </t>
  </si>
  <si>
    <t>SEDOP/170884</t>
  </si>
  <si>
    <t>(36,16X10,16)+(3,15X3)+(12X8,30)= 476,43M²</t>
  </si>
  <si>
    <t>Vergas= (56,4 x 0,10 x 0,15) = 0,846 m³/ Contra Vergas= (61,28 x 0,10 x 0,15) = 0,92 m³ / Blocos = (0,5X0,5X0,5X18) = 2,25 m³ / Percintas =  (97,2X0,10X0,30) = 2,91 m³ / TOTAL = 6,92 m³</t>
  </si>
  <si>
    <t>Aterro calçada = (163,24X0,10) = 16,32 m³ / Aterro Salas = (201,98X0,15) = 30,29 m³ / Aterreo Casa de Farinha = (94,78X0,10) = 9,48 m³ / TOTAL = 56,09 m³</t>
  </si>
  <si>
    <t>Baldrame Salas = (97,2X0,15X0,30) = 4,37 m³ / Baldrame Casa de Farinha = (40,6X0,15X0,30)= 1,83 m³ / TOTAL = 6,20 m³</t>
  </si>
  <si>
    <t>Contorno da calçada = (92,64X0,15X0,05)+(6,3X0,15X0,05) = 0,74 m³/ Baldrame Salas + Casa de Farinha = (97,2X0,20X0,10)+(40,6X0,20X0,10)= 2,76 m³ / Blocos Salas = (0,5X0,5X0,5X18)= 2,25m³ / TOTAL = 5,75 m³</t>
  </si>
  <si>
    <t>(3,5X0,15X0,20X18)= 1,89 m³</t>
  </si>
  <si>
    <t>Tijolo de barro 10x14,5x21</t>
  </si>
  <si>
    <t>ALVENARIA DE TIJOLO DE BARRO A SINGELO</t>
  </si>
  <si>
    <t>15.4</t>
  </si>
  <si>
    <t>Contorno da calçada = (98,94 x 0,20) = 19,79 m²</t>
  </si>
  <si>
    <t>((97,2X3,50)-49,68)+(40,6X1,10)+(5,96X1X4)=359,02 m²</t>
  </si>
  <si>
    <t>(10,16X36,16)+(13X9,30)+(10,86X19,78)+(3X3,15) = 712,54 m²</t>
  </si>
  <si>
    <t>(28,04+10,16)+(3X3,15X2)+(10,02X20,66)+(10,16X36,16)+(10,86X19,78)+(13X9,30)= 1213,88 m²</t>
  </si>
  <si>
    <t>(14,00+34,28+10,29+28,48+6,30+18,05+41,08+9,85+29,12+13)=204,45m</t>
  </si>
  <si>
    <t>(((97,2X3,50)-49,68)X2)+((40,60X1,10)X2)+(((12,39X2)+(7,26X2)+(5,30X2)+(6,97X2)+(3,91X2)+(7,14X2)+(5,28X2)+(3,67X2)+(5,28X2))X1,10)+(((3,79X2X2,20)+(3,79X2X3,20)+(1,74X2X2,20)+(1,74X2X3,20)+(1,05X2X2,20))-(0,6X2,10X2))= 858,00 m²</t>
  </si>
  <si>
    <t>(((12,39X2)+(7,26X2)+(5,30X2)+(6,97X2)+(3,91X2)+(7,14X2)+(5,28X2)+(3,67X2)+(5,28X2))X1,10)+(((3,79X2X2,20)+(3,79X2X3,20)+(1,74X2X2,20)+(1,74X2X3,20)+(1,05X2X2,20))-(0,6X2,10X2)) = 187,66 m²</t>
  </si>
  <si>
    <t>(111,77+153,79+201,98+94,78)=562,32 m²</t>
  </si>
  <si>
    <t>(153,79+94,78+111,77) = 360,24 m²</t>
  </si>
  <si>
    <t>(10,16X36,16)+(13X9,30)+(10,86X19,78)+(3X3,15)= 712,54 m²</t>
  </si>
  <si>
    <t>(584,4+89,32+447,24+440,43+156,29+209)=1926,68M²</t>
  </si>
  <si>
    <t xml:space="preserve">CENTRO DE DISTRIBUIÇÃO PARA 6 DISJUNTORES </t>
  </si>
  <si>
    <t>(36,16X10,16)+(3,15X3X2)+(12X8,30)+(10,16X28,04)+(10,02X20,66)+(10,86X19,78)= 1192,59M²</t>
  </si>
  <si>
    <t>ESQUADRIAS ESCOLA ANTIGA = (6,3+16,8+2,94+3,80+14,4+19,5) = 63,74 M² / GUARDA CORPO ESCOLA ANTIGA = 194,34 M² / PILARES DE M. ESCOLA ANTIGA = 44 X 3,0 X 0,6 = 79,20 M² / ESQUADRIA 4 SALAS = 8,4 M² / GUARDA CORPO 4 SALAS = 98,94M² / PILARES DE M. 4 SALAS = 28 X 3,0 X 0,6 = 50,40 M² / ESQUADRIA CASA DE FARINHA = 1,32 M² / PILARES CASA DE FARINHA = 13 X 3,0 X 0,6 = 23,40 M² / TOTAL = 519,74</t>
  </si>
  <si>
    <t>(1X2,10X4)+(1,20X1,10)= 9,72M²</t>
  </si>
  <si>
    <t>ÍTEN - Quadro magnético branco c/ apoio para
apagador e pincéis e moldura em alumínio</t>
  </si>
  <si>
    <t>Quadro magnético branco c/ apoio para apagador e pincéis e moldura em alumínio</t>
  </si>
  <si>
    <t>QUADRO MAGNÉTICO BRANCO C APOIO PARA APAGADOR  E PINCEIS E MOLDURA EM ALUMÍNIO (3,5X1,2M - 2 UND)</t>
  </si>
  <si>
    <t>DATA: DEZEMBRO 2019</t>
  </si>
  <si>
    <t>1º MÊS</t>
  </si>
  <si>
    <t>2º MÊS</t>
  </si>
  <si>
    <t>3º MÊS</t>
  </si>
  <si>
    <t>OBJETO: CONSTRUÇÃO DE UMA CASA DE FARINHA COM ESPAÇO PARA 4 FORNOS.</t>
  </si>
  <si>
    <t>ÍTEN -  MOBILIZAÇÃO ALDEIA KATÔ ESCOLA</t>
  </si>
  <si>
    <t>ÍTEN -  MOBILIZAÇÃO ALDEIA KATÔ CASA DE FARINHA</t>
  </si>
  <si>
    <t>MOBILIZAÇÃO E DESMOLIZAÇÃO</t>
  </si>
  <si>
    <t>OBJETO: REFORMA E AMPLIAÇÃO DA ESCOLA NA ALDEIA KATON.</t>
  </si>
  <si>
    <t>3 UNIDADES</t>
  </si>
  <si>
    <t>(2,00X2,00) X 2 UNIDADES = 8,00M²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</si>
</sst>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0.0000"/>
  </numFmts>
  <fonts count="4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3" tint="-0.499984740745262"/>
      <name val="Arial"/>
      <family val="2"/>
    </font>
    <font>
      <sz val="11"/>
      <name val="Arial"/>
      <family val="2"/>
    </font>
    <font>
      <b/>
      <sz val="12"/>
      <color theme="3" tint="-0.499984740745262"/>
      <name val="Calibri"/>
      <family val="2"/>
      <scheme val="minor"/>
    </font>
    <font>
      <b/>
      <sz val="14"/>
      <color theme="3" tint="-0.499984740745262"/>
      <name val="Arial"/>
      <family val="2"/>
    </font>
    <font>
      <b/>
      <sz val="11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b/>
      <sz val="11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  <font>
      <b/>
      <sz val="16"/>
      <color theme="3" tint="-0.49998474074526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3" tint="-0.499984740745262"/>
      <name val="Arial"/>
      <family val="2"/>
    </font>
    <font>
      <b/>
      <sz val="10"/>
      <color theme="3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3" tint="-0.499984740745262"/>
      <name val="Calibri"/>
      <family val="2"/>
      <scheme val="minor"/>
    </font>
    <font>
      <sz val="10"/>
      <name val="Calibri"/>
      <family val="2"/>
      <scheme val="minor"/>
    </font>
    <font>
      <sz val="10"/>
      <color theme="3" tint="-0.499984740745262"/>
      <name val="Arial"/>
      <family val="2"/>
    </font>
    <font>
      <b/>
      <i/>
      <u/>
      <sz val="14"/>
      <color theme="3" tint="-0.499984740745262"/>
      <name val="Arial"/>
      <family val="2"/>
    </font>
    <font>
      <b/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Arial"/>
      <family val="2"/>
    </font>
    <font>
      <b/>
      <i/>
      <u/>
      <sz val="14"/>
      <name val="Arial"/>
      <family val="2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auto="1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auto="1"/>
      </bottom>
      <diagonal/>
    </border>
    <border>
      <left/>
      <right/>
      <top style="thin">
        <color theme="3" tint="-0.499984740745262"/>
      </top>
      <bottom style="thin">
        <color auto="1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auto="1"/>
      </bottom>
      <diagonal/>
    </border>
    <border>
      <left style="thin">
        <color theme="3" tint="-0.499984740745262"/>
      </left>
      <right/>
      <top style="thin">
        <color auto="1"/>
      </top>
      <bottom style="thin">
        <color theme="3" tint="-0.499984740745262"/>
      </bottom>
      <diagonal/>
    </border>
    <border>
      <left/>
      <right/>
      <top style="thin">
        <color auto="1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auto="1"/>
      </top>
      <bottom style="thin">
        <color theme="3" tint="-0.499984740745262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theme="3" tint="-0.499984740745262"/>
      </left>
      <right/>
      <top style="thin">
        <color auto="1"/>
      </top>
      <bottom style="thin">
        <color auto="1"/>
      </bottom>
      <diagonal/>
    </border>
    <border>
      <left/>
      <right style="thin">
        <color theme="3" tint="-0.499984740745262"/>
      </right>
      <top style="thin">
        <color auto="1"/>
      </top>
      <bottom style="thin">
        <color auto="1"/>
      </bottom>
      <diagonal/>
    </border>
    <border>
      <left/>
      <right/>
      <top style="thin">
        <color theme="3" tint="-0.499984740745262"/>
      </top>
      <bottom/>
      <diagonal/>
    </border>
  </borders>
  <cellStyleXfs count="2">
    <xf numFmtId="0" fontId="0" fillId="0" borderId="0"/>
    <xf numFmtId="9" fontId="28" fillId="0" borderId="0" applyFont="0" applyFill="0" applyBorder="0" applyAlignment="0" applyProtection="0"/>
  </cellStyleXfs>
  <cellXfs count="323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43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9" fontId="13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6" fillId="0" borderId="5" xfId="0" applyFont="1" applyBorder="1"/>
    <xf numFmtId="0" fontId="16" fillId="0" borderId="5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Continuous" vertical="center"/>
    </xf>
    <xf numFmtId="0" fontId="24" fillId="0" borderId="11" xfId="0" applyFont="1" applyBorder="1" applyAlignment="1">
      <alignment horizontal="centerContinuous" vertical="center"/>
    </xf>
    <xf numFmtId="0" fontId="24" fillId="0" borderId="1" xfId="0" applyFont="1" applyBorder="1" applyAlignment="1">
      <alignment horizontal="center" vertical="center"/>
    </xf>
    <xf numFmtId="10" fontId="24" fillId="0" borderId="1" xfId="0" applyNumberFormat="1" applyFont="1" applyBorder="1" applyAlignment="1">
      <alignment horizontal="center" vertical="center"/>
    </xf>
    <xf numFmtId="10" fontId="24" fillId="2" borderId="1" xfId="0" applyNumberFormat="1" applyFont="1" applyFill="1" applyBorder="1" applyAlignment="1">
      <alignment horizontal="center" vertical="center"/>
    </xf>
    <xf numFmtId="39" fontId="24" fillId="0" borderId="1" xfId="0" applyNumberFormat="1" applyFont="1" applyBorder="1" applyAlignment="1">
      <alignment horizontal="center" vertical="center"/>
    </xf>
    <xf numFmtId="39" fontId="24" fillId="0" borderId="1" xfId="0" applyNumberFormat="1" applyFont="1" applyFill="1" applyBorder="1" applyAlignment="1">
      <alignment horizontal="center" vertical="center"/>
    </xf>
    <xf numFmtId="10" fontId="24" fillId="3" borderId="1" xfId="0" applyNumberFormat="1" applyFont="1" applyFill="1" applyBorder="1" applyAlignment="1">
      <alignment horizontal="center" vertical="center"/>
    </xf>
    <xf numFmtId="39" fontId="24" fillId="3" borderId="1" xfId="0" applyNumberFormat="1" applyFont="1" applyFill="1" applyBorder="1" applyAlignment="1">
      <alignment horizontal="center" vertical="center"/>
    </xf>
    <xf numFmtId="10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Continuous" vertical="center"/>
    </xf>
    <xf numFmtId="10" fontId="23" fillId="0" borderId="1" xfId="0" applyNumberFormat="1" applyFont="1" applyBorder="1" applyAlignment="1">
      <alignment horizontal="center" vertical="center"/>
    </xf>
    <xf numFmtId="39" fontId="23" fillId="0" borderId="1" xfId="0" applyNumberFormat="1" applyFont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wrapText="1"/>
    </xf>
    <xf numFmtId="0" fontId="13" fillId="0" borderId="5" xfId="0" applyFont="1" applyBorder="1" applyAlignment="1">
      <alignment horizontal="center"/>
    </xf>
    <xf numFmtId="0" fontId="16" fillId="2" borderId="5" xfId="0" applyFont="1" applyFill="1" applyBorder="1"/>
    <xf numFmtId="0" fontId="16" fillId="2" borderId="5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43" fontId="9" fillId="2" borderId="5" xfId="0" applyNumberFormat="1" applyFont="1" applyFill="1" applyBorder="1" applyAlignment="1">
      <alignment horizontal="center"/>
    </xf>
    <xf numFmtId="43" fontId="14" fillId="2" borderId="5" xfId="0" applyNumberFormat="1" applyFont="1" applyFill="1" applyBorder="1" applyAlignment="1">
      <alignment horizontal="center"/>
    </xf>
    <xf numFmtId="0" fontId="0" fillId="2" borderId="0" xfId="0" applyFill="1"/>
    <xf numFmtId="0" fontId="0" fillId="0" borderId="16" xfId="0" applyBorder="1"/>
    <xf numFmtId="0" fontId="0" fillId="0" borderId="17" xfId="0" applyBorder="1"/>
    <xf numFmtId="0" fontId="5" fillId="0" borderId="0" xfId="0" applyFont="1"/>
    <xf numFmtId="0" fontId="24" fillId="0" borderId="1" xfId="0" applyFont="1" applyBorder="1" applyAlignment="1">
      <alignment horizontal="right" vertical="center"/>
    </xf>
    <xf numFmtId="165" fontId="24" fillId="0" borderId="1" xfId="0" applyNumberFormat="1" applyFont="1" applyBorder="1" applyAlignment="1">
      <alignment vertical="center"/>
    </xf>
    <xf numFmtId="0" fontId="16" fillId="2" borderId="20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43" fontId="9" fillId="2" borderId="20" xfId="0" applyNumberFormat="1" applyFont="1" applyFill="1" applyBorder="1" applyAlignment="1">
      <alignment horizontal="center"/>
    </xf>
    <xf numFmtId="43" fontId="14" fillId="2" borderId="20" xfId="0" applyNumberFormat="1" applyFont="1" applyFill="1" applyBorder="1" applyAlignment="1">
      <alignment horizontal="center"/>
    </xf>
    <xf numFmtId="0" fontId="4" fillId="0" borderId="1" xfId="0" applyFont="1" applyBorder="1"/>
    <xf numFmtId="0" fontId="16" fillId="4" borderId="5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43" fontId="14" fillId="4" borderId="5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43" fontId="6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2" fontId="0" fillId="0" borderId="1" xfId="0" applyNumberFormat="1" applyBorder="1"/>
    <xf numFmtId="0" fontId="0" fillId="0" borderId="1" xfId="0" applyFill="1" applyBorder="1"/>
    <xf numFmtId="164" fontId="18" fillId="0" borderId="5" xfId="0" applyNumberFormat="1" applyFont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27" fillId="0" borderId="1" xfId="0" applyFont="1" applyBorder="1" applyAlignment="1">
      <alignment horizontal="left"/>
    </xf>
    <xf numFmtId="0" fontId="23" fillId="0" borderId="1" xfId="0" applyFont="1" applyBorder="1" applyAlignment="1">
      <alignment horizontal="center" vertical="center"/>
    </xf>
    <xf numFmtId="43" fontId="6" fillId="0" borderId="1" xfId="0" applyNumberFormat="1" applyFont="1" applyFill="1" applyBorder="1" applyAlignment="1">
      <alignment horizontal="center"/>
    </xf>
    <xf numFmtId="43" fontId="6" fillId="3" borderId="0" xfId="0" applyNumberFormat="1" applyFont="1" applyFill="1" applyBorder="1" applyAlignment="1">
      <alignment horizontal="center"/>
    </xf>
    <xf numFmtId="9" fontId="24" fillId="0" borderId="1" xfId="1" applyFont="1" applyBorder="1" applyAlignment="1">
      <alignment horizontal="center" vertical="center"/>
    </xf>
    <xf numFmtId="43" fontId="10" fillId="0" borderId="1" xfId="0" applyNumberFormat="1" applyFont="1" applyFill="1" applyBorder="1" applyAlignment="1">
      <alignment horizontal="center"/>
    </xf>
    <xf numFmtId="0" fontId="16" fillId="0" borderId="21" xfId="0" applyFont="1" applyBorder="1"/>
    <xf numFmtId="0" fontId="16" fillId="0" borderId="21" xfId="0" applyFont="1" applyBorder="1" applyAlignment="1">
      <alignment horizontal="center"/>
    </xf>
    <xf numFmtId="164" fontId="18" fillId="0" borderId="21" xfId="0" applyNumberFormat="1" applyFont="1" applyBorder="1" applyAlignment="1">
      <alignment horizontal="center"/>
    </xf>
    <xf numFmtId="2" fontId="25" fillId="0" borderId="1" xfId="0" applyNumberFormat="1" applyFont="1" applyFill="1" applyBorder="1"/>
    <xf numFmtId="0" fontId="29" fillId="0" borderId="5" xfId="0" applyFont="1" applyBorder="1" applyAlignment="1">
      <alignment horizontal="center"/>
    </xf>
    <xf numFmtId="0" fontId="29" fillId="0" borderId="5" xfId="0" applyFont="1" applyBorder="1" applyAlignment="1">
      <alignment horizontal="center" wrapText="1"/>
    </xf>
    <xf numFmtId="0" fontId="30" fillId="0" borderId="5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1" fillId="0" borderId="1" xfId="0" applyFont="1" applyBorder="1" applyAlignment="1">
      <alignment horizontal="left"/>
    </xf>
    <xf numFmtId="0" fontId="32" fillId="0" borderId="1" xfId="0" applyFont="1" applyBorder="1" applyAlignment="1">
      <alignment horizontal="center"/>
    </xf>
    <xf numFmtId="2" fontId="32" fillId="0" borderId="1" xfId="0" applyNumberFormat="1" applyFont="1" applyBorder="1" applyAlignment="1">
      <alignment horizontal="center"/>
    </xf>
    <xf numFmtId="0" fontId="32" fillId="3" borderId="1" xfId="0" applyFont="1" applyFill="1" applyBorder="1" applyAlignment="1">
      <alignment horizontal="center"/>
    </xf>
    <xf numFmtId="43" fontId="33" fillId="0" borderId="1" xfId="0" applyNumberFormat="1" applyFont="1" applyFill="1" applyBorder="1" applyAlignment="1">
      <alignment horizontal="center"/>
    </xf>
    <xf numFmtId="43" fontId="33" fillId="3" borderId="1" xfId="0" applyNumberFormat="1" applyFont="1" applyFill="1" applyBorder="1" applyAlignment="1">
      <alignment horizontal="center" wrapText="1"/>
    </xf>
    <xf numFmtId="43" fontId="33" fillId="3" borderId="1" xfId="0" applyNumberFormat="1" applyFont="1" applyFill="1" applyBorder="1" applyAlignment="1">
      <alignment horizontal="center"/>
    </xf>
    <xf numFmtId="0" fontId="34" fillId="4" borderId="5" xfId="0" applyFont="1" applyFill="1" applyBorder="1" applyAlignment="1">
      <alignment horizontal="center"/>
    </xf>
    <xf numFmtId="0" fontId="29" fillId="4" borderId="5" xfId="0" applyFont="1" applyFill="1" applyBorder="1" applyAlignment="1">
      <alignment horizontal="center"/>
    </xf>
    <xf numFmtId="43" fontId="29" fillId="4" borderId="5" xfId="0" applyNumberFormat="1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left"/>
    </xf>
    <xf numFmtId="0" fontId="34" fillId="2" borderId="5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43" fontId="29" fillId="2" borderId="5" xfId="0" applyNumberFormat="1" applyFont="1" applyFill="1" applyBorder="1" applyAlignment="1">
      <alignment horizontal="center"/>
    </xf>
    <xf numFmtId="43" fontId="33" fillId="0" borderId="1" xfId="0" applyNumberFormat="1" applyFont="1" applyBorder="1" applyAlignment="1">
      <alignment horizontal="center"/>
    </xf>
    <xf numFmtId="0" fontId="32" fillId="0" borderId="1" xfId="0" applyFont="1" applyBorder="1" applyAlignment="1">
      <alignment horizontal="left"/>
    </xf>
    <xf numFmtId="0" fontId="34" fillId="2" borderId="20" xfId="0" applyFont="1" applyFill="1" applyBorder="1" applyAlignment="1">
      <alignment horizontal="center"/>
    </xf>
    <xf numFmtId="0" fontId="29" fillId="2" borderId="20" xfId="0" applyFont="1" applyFill="1" applyBorder="1" applyAlignment="1">
      <alignment horizontal="center"/>
    </xf>
    <xf numFmtId="43" fontId="29" fillId="2" borderId="20" xfId="0" applyNumberFormat="1" applyFont="1" applyFill="1" applyBorder="1" applyAlignment="1">
      <alignment horizontal="center"/>
    </xf>
    <xf numFmtId="0" fontId="32" fillId="0" borderId="1" xfId="0" applyFont="1" applyBorder="1" applyAlignment="1">
      <alignment horizontal="left" wrapText="1"/>
    </xf>
    <xf numFmtId="0" fontId="35" fillId="0" borderId="1" xfId="0" applyFont="1" applyBorder="1" applyAlignment="1">
      <alignment horizontal="left"/>
    </xf>
    <xf numFmtId="0" fontId="34" fillId="2" borderId="5" xfId="0" applyFont="1" applyFill="1" applyBorder="1"/>
    <xf numFmtId="43" fontId="36" fillId="2" borderId="5" xfId="0" applyNumberFormat="1" applyFont="1" applyFill="1" applyBorder="1" applyAlignment="1">
      <alignment horizontal="center"/>
    </xf>
    <xf numFmtId="0" fontId="29" fillId="2" borderId="6" xfId="0" applyFont="1" applyFill="1" applyBorder="1" applyAlignment="1">
      <alignment horizontal="center"/>
    </xf>
    <xf numFmtId="0" fontId="34" fillId="2" borderId="7" xfId="0" applyFont="1" applyFill="1" applyBorder="1" applyAlignment="1">
      <alignment horizontal="center"/>
    </xf>
    <xf numFmtId="43" fontId="36" fillId="2" borderId="7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1" xfId="0" applyFill="1" applyBorder="1" applyAlignment="1">
      <alignment horizontal="center"/>
    </xf>
    <xf numFmtId="14" fontId="0" fillId="2" borderId="0" xfId="0" applyNumberFormat="1" applyFill="1"/>
    <xf numFmtId="0" fontId="4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2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39" fontId="23" fillId="0" borderId="12" xfId="0" applyNumberFormat="1" applyFont="1" applyBorder="1" applyAlignment="1">
      <alignment horizontal="center" vertical="center"/>
    </xf>
    <xf numFmtId="10" fontId="24" fillId="0" borderId="10" xfId="0" applyNumberFormat="1" applyFont="1" applyBorder="1" applyAlignment="1">
      <alignment horizontal="center" vertical="center"/>
    </xf>
    <xf numFmtId="10" fontId="24" fillId="2" borderId="10" xfId="0" applyNumberFormat="1" applyFont="1" applyFill="1" applyBorder="1" applyAlignment="1">
      <alignment horizontal="center" vertical="center"/>
    </xf>
    <xf numFmtId="10" fontId="24" fillId="0" borderId="10" xfId="0" applyNumberFormat="1" applyFont="1" applyFill="1" applyBorder="1" applyAlignment="1">
      <alignment horizontal="center" vertical="center"/>
    </xf>
    <xf numFmtId="16" fontId="0" fillId="0" borderId="0" xfId="0" applyNumberFormat="1"/>
    <xf numFmtId="0" fontId="24" fillId="0" borderId="1" xfId="0" applyFont="1" applyBorder="1" applyAlignment="1">
      <alignment horizontal="center" vertical="center"/>
    </xf>
    <xf numFmtId="0" fontId="0" fillId="5" borderId="0" xfId="0" applyFill="1"/>
    <xf numFmtId="0" fontId="0" fillId="5" borderId="0" xfId="0" applyFill="1" applyBorder="1"/>
    <xf numFmtId="14" fontId="0" fillId="5" borderId="0" xfId="0" applyNumberFormat="1" applyFill="1"/>
    <xf numFmtId="0" fontId="0" fillId="5" borderId="0" xfId="0" applyFont="1" applyFill="1"/>
    <xf numFmtId="43" fontId="9" fillId="2" borderId="7" xfId="0" applyNumberFormat="1" applyFont="1" applyFill="1" applyBorder="1" applyAlignment="1">
      <alignment horizontal="center"/>
    </xf>
    <xf numFmtId="43" fontId="9" fillId="2" borderId="8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3" fontId="5" fillId="0" borderId="1" xfId="0" applyNumberFormat="1" applyFont="1" applyFill="1" applyBorder="1" applyAlignment="1">
      <alignment horizontal="left" wrapText="1"/>
    </xf>
    <xf numFmtId="0" fontId="27" fillId="0" borderId="1" xfId="0" applyFont="1" applyFill="1" applyBorder="1" applyAlignment="1">
      <alignment horizontal="left"/>
    </xf>
    <xf numFmtId="0" fontId="0" fillId="0" borderId="0" xfId="0" applyFill="1"/>
    <xf numFmtId="43" fontId="6" fillId="0" borderId="0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166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/>
    <xf numFmtId="2" fontId="4" fillId="0" borderId="1" xfId="0" applyNumberFormat="1" applyFont="1" applyFill="1" applyBorder="1"/>
    <xf numFmtId="2" fontId="0" fillId="0" borderId="19" xfId="0" applyNumberFormat="1" applyFill="1" applyBorder="1"/>
    <xf numFmtId="2" fontId="0" fillId="0" borderId="10" xfId="0" applyNumberFormat="1" applyFill="1" applyBorder="1"/>
    <xf numFmtId="0" fontId="4" fillId="0" borderId="1" xfId="0" applyFont="1" applyFill="1" applyBorder="1" applyAlignment="1">
      <alignment horizontal="center" wrapText="1"/>
    </xf>
    <xf numFmtId="166" fontId="0" fillId="0" borderId="18" xfId="0" applyNumberFormat="1" applyFill="1" applyBorder="1" applyAlignment="1">
      <alignment horizontal="center"/>
    </xf>
    <xf numFmtId="0" fontId="0" fillId="0" borderId="12" xfId="0" applyFill="1" applyBorder="1"/>
    <xf numFmtId="0" fontId="0" fillId="0" borderId="12" xfId="0" applyFill="1" applyBorder="1" applyAlignment="1">
      <alignment horizontal="center"/>
    </xf>
    <xf numFmtId="0" fontId="0" fillId="0" borderId="14" xfId="0" applyFill="1" applyBorder="1"/>
    <xf numFmtId="0" fontId="0" fillId="0" borderId="15" xfId="0" applyFill="1" applyBorder="1" applyAlignment="1">
      <alignment horizontal="center"/>
    </xf>
    <xf numFmtId="166" fontId="0" fillId="0" borderId="4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66" fontId="0" fillId="0" borderId="2" xfId="0" applyNumberFormat="1" applyFill="1" applyBorder="1" applyAlignment="1">
      <alignment horizontal="center"/>
    </xf>
    <xf numFmtId="2" fontId="0" fillId="0" borderId="3" xfId="0" applyNumberFormat="1" applyFill="1" applyBorder="1"/>
    <xf numFmtId="2" fontId="0" fillId="0" borderId="4" xfId="0" applyNumberFormat="1" applyFill="1" applyBorder="1"/>
    <xf numFmtId="0" fontId="32" fillId="0" borderId="1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left"/>
    </xf>
    <xf numFmtId="43" fontId="33" fillId="0" borderId="1" xfId="0" applyNumberFormat="1" applyFont="1" applyFill="1" applyBorder="1" applyAlignment="1">
      <alignment horizontal="center" wrapText="1"/>
    </xf>
    <xf numFmtId="43" fontId="3" fillId="0" borderId="1" xfId="0" applyNumberFormat="1" applyFont="1" applyFill="1" applyBorder="1" applyAlignment="1">
      <alignment horizontal="center"/>
    </xf>
    <xf numFmtId="43" fontId="33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wrapText="1"/>
    </xf>
    <xf numFmtId="43" fontId="3" fillId="0" borderId="1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2" fontId="4" fillId="0" borderId="0" xfId="0" applyNumberFormat="1" applyFont="1" applyFill="1" applyBorder="1"/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/>
    <xf numFmtId="0" fontId="0" fillId="3" borderId="1" xfId="0" applyFill="1" applyBorder="1"/>
    <xf numFmtId="166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/>
    <xf numFmtId="2" fontId="0" fillId="3" borderId="10" xfId="0" applyNumberFormat="1" applyFill="1" applyBorder="1"/>
    <xf numFmtId="2" fontId="4" fillId="3" borderId="1" xfId="0" applyNumberFormat="1" applyFont="1" applyFill="1" applyBorder="1"/>
    <xf numFmtId="0" fontId="0" fillId="0" borderId="9" xfId="0" applyFill="1" applyBorder="1"/>
    <xf numFmtId="0" fontId="4" fillId="0" borderId="14" xfId="0" applyFont="1" applyFill="1" applyBorder="1" applyAlignment="1">
      <alignment horizontal="center" wrapText="1"/>
    </xf>
    <xf numFmtId="2" fontId="4" fillId="0" borderId="14" xfId="0" applyNumberFormat="1" applyFont="1" applyFill="1" applyBorder="1"/>
    <xf numFmtId="0" fontId="0" fillId="0" borderId="1" xfId="0" applyFill="1" applyBorder="1" applyAlignment="1">
      <alignment horizontal="center" vertical="center" wrapText="1"/>
    </xf>
    <xf numFmtId="43" fontId="9" fillId="2" borderId="7" xfId="0" applyNumberFormat="1" applyFont="1" applyFill="1" applyBorder="1" applyAlignment="1">
      <alignment horizontal="center"/>
    </xf>
    <xf numFmtId="43" fontId="9" fillId="2" borderId="8" xfId="0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39" fontId="24" fillId="0" borderId="10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6" fillId="4" borderId="20" xfId="0" applyFont="1" applyFill="1" applyBorder="1" applyAlignment="1">
      <alignment horizontal="center"/>
    </xf>
    <xf numFmtId="0" fontId="14" fillId="4" borderId="20" xfId="0" applyFont="1" applyFill="1" applyBorder="1" applyAlignment="1">
      <alignment horizontal="center"/>
    </xf>
    <xf numFmtId="43" fontId="14" fillId="4" borderId="20" xfId="0" applyNumberFormat="1" applyFont="1" applyFill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42" fillId="0" borderId="6" xfId="0" applyFont="1" applyBorder="1" applyAlignment="1">
      <alignment horizontal="center"/>
    </xf>
    <xf numFmtId="9" fontId="42" fillId="0" borderId="5" xfId="0" applyNumberFormat="1" applyFont="1" applyBorder="1" applyAlignment="1">
      <alignment horizontal="center"/>
    </xf>
    <xf numFmtId="0" fontId="42" fillId="0" borderId="5" xfId="0" applyFont="1" applyBorder="1" applyAlignment="1">
      <alignment horizontal="center"/>
    </xf>
    <xf numFmtId="0" fontId="42" fillId="0" borderId="5" xfId="0" applyFont="1" applyBorder="1" applyAlignment="1">
      <alignment horizontal="center" wrapText="1"/>
    </xf>
    <xf numFmtId="0" fontId="19" fillId="0" borderId="5" xfId="0" applyFont="1" applyBorder="1" applyAlignment="1">
      <alignment horizontal="center"/>
    </xf>
    <xf numFmtId="0" fontId="39" fillId="0" borderId="5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1" xfId="0" applyFont="1" applyBorder="1" applyAlignment="1">
      <alignment horizontal="left"/>
    </xf>
    <xf numFmtId="0" fontId="27" fillId="0" borderId="1" xfId="0" applyFont="1" applyBorder="1" applyAlignment="1">
      <alignment horizontal="center"/>
    </xf>
    <xf numFmtId="2" fontId="27" fillId="0" borderId="1" xfId="0" applyNumberFormat="1" applyFont="1" applyBorder="1" applyAlignment="1">
      <alignment horizontal="center"/>
    </xf>
    <xf numFmtId="0" fontId="44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7" fillId="2" borderId="5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43" fontId="10" fillId="2" borderId="5" xfId="0" applyNumberFormat="1" applyFont="1" applyFill="1" applyBorder="1" applyAlignment="1">
      <alignment horizontal="center"/>
    </xf>
    <xf numFmtId="43" fontId="19" fillId="2" borderId="5" xfId="0" applyNumberFormat="1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/>
    </xf>
    <xf numFmtId="0" fontId="39" fillId="0" borderId="1" xfId="0" applyFont="1" applyFill="1" applyBorder="1" applyAlignment="1">
      <alignment horizontal="left"/>
    </xf>
    <xf numFmtId="2" fontId="44" fillId="0" borderId="1" xfId="0" applyNumberFormat="1" applyFont="1" applyFill="1" applyBorder="1"/>
    <xf numFmtId="0" fontId="27" fillId="0" borderId="1" xfId="0" applyFont="1" applyFill="1" applyBorder="1" applyAlignment="1">
      <alignment horizontal="left" wrapText="1"/>
    </xf>
    <xf numFmtId="43" fontId="10" fillId="0" borderId="1" xfId="0" applyNumberFormat="1" applyFont="1" applyBorder="1" applyAlignment="1">
      <alignment horizontal="center"/>
    </xf>
    <xf numFmtId="43" fontId="10" fillId="0" borderId="1" xfId="0" applyNumberFormat="1" applyFont="1" applyFill="1" applyBorder="1" applyAlignment="1">
      <alignment horizontal="left"/>
    </xf>
    <xf numFmtId="0" fontId="27" fillId="2" borderId="5" xfId="0" applyFont="1" applyFill="1" applyBorder="1"/>
    <xf numFmtId="0" fontId="43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37" fillId="0" borderId="6" xfId="0" applyFont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37" fillId="0" borderId="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26" fillId="0" borderId="0" xfId="0" applyFont="1" applyAlignment="1"/>
    <xf numFmtId="0" fontId="19" fillId="0" borderId="0" xfId="0" applyFont="1" applyAlignment="1">
      <alignment horizontal="center" vertical="top" wrapText="1"/>
    </xf>
    <xf numFmtId="0" fontId="5" fillId="0" borderId="0" xfId="0" applyFont="1" applyAlignment="1">
      <alignment vertical="top"/>
    </xf>
    <xf numFmtId="0" fontId="21" fillId="0" borderId="2" xfId="0" applyFont="1" applyBorder="1" applyAlignment="1">
      <alignment horizontal="center" wrapText="1"/>
    </xf>
    <xf numFmtId="0" fontId="41" fillId="0" borderId="3" xfId="0" applyFont="1" applyBorder="1" applyAlignment="1">
      <alignment horizontal="center"/>
    </xf>
    <xf numFmtId="0" fontId="41" fillId="0" borderId="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21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7" fillId="0" borderId="16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2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7" fillId="0" borderId="1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34" fillId="0" borderId="33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38" fillId="0" borderId="0" xfId="0" applyFont="1" applyFill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0" fontId="0" fillId="3" borderId="18" xfId="0" applyFont="1" applyFill="1" applyBorder="1" applyAlignment="1">
      <alignment horizontal="center" wrapText="1"/>
    </xf>
    <xf numFmtId="0" fontId="0" fillId="3" borderId="19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</cellXfs>
  <cellStyles count="2">
    <cellStyle name="Normal" xfId="0" builtinId="0"/>
    <cellStyle name="Porcentagem" xfId="1" builtin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703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133350</xdr:rowOff>
    </xdr:from>
    <xdr:to>
      <xdr:col>2</xdr:col>
      <xdr:colOff>1085850</xdr:colOff>
      <xdr:row>5</xdr:row>
      <xdr:rowOff>47625</xdr:rowOff>
    </xdr:to>
    <xdr:pic>
      <xdr:nvPicPr>
        <xdr:cNvPr id="2" name="Imagem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4490" y="133350"/>
          <a:ext cx="990600" cy="1042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819150</xdr:colOff>
      <xdr:row>1</xdr:row>
      <xdr:rowOff>9525</xdr:rowOff>
    </xdr:from>
    <xdr:to>
      <xdr:col>5</xdr:col>
      <xdr:colOff>619125</xdr:colOff>
      <xdr:row>5</xdr:row>
      <xdr:rowOff>57150</xdr:rowOff>
    </xdr:to>
    <xdr:pic>
      <xdr:nvPicPr>
        <xdr:cNvPr id="3" name="Imagem 9" descr="http://3.bp.blogspot.com/--ZfRzY1IKDs/UlXoyO7lJaI/AAAAAAAARjY/jWc_MIIS6nA/s1600/selo-unicef_2009_201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92405"/>
          <a:ext cx="851535" cy="992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3960655</xdr:colOff>
      <xdr:row>0</xdr:row>
      <xdr:rowOff>95759</xdr:rowOff>
    </xdr:from>
    <xdr:to>
      <xdr:col>2</xdr:col>
      <xdr:colOff>4694080</xdr:colOff>
      <xdr:row>3</xdr:row>
      <xdr:rowOff>219584</xdr:rowOff>
    </xdr:to>
    <xdr:pic>
      <xdr:nvPicPr>
        <xdr:cNvPr id="4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220" y="95759"/>
          <a:ext cx="733425" cy="705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425834</xdr:colOff>
      <xdr:row>155</xdr:row>
      <xdr:rowOff>25471</xdr:rowOff>
    </xdr:from>
    <xdr:to>
      <xdr:col>2</xdr:col>
      <xdr:colOff>3508697</xdr:colOff>
      <xdr:row>159</xdr:row>
      <xdr:rowOff>184221</xdr:rowOff>
    </xdr:to>
    <xdr:sp macro="" textlink="">
      <xdr:nvSpPr>
        <xdr:cNvPr id="5" name="CaixaDeTexto 4"/>
        <xdr:cNvSpPr txBox="1"/>
      </xdr:nvSpPr>
      <xdr:spPr>
        <a:xfrm>
          <a:off x="1019746" y="32477706"/>
          <a:ext cx="3979333" cy="920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/>
            <a:t>____________________________________________</a:t>
          </a:r>
        </a:p>
        <a:p>
          <a:pPr algn="ctr"/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KAYNA APINAGES FONSECA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ENGº. CIVIL - CREA-PA: 121534777-4</a:t>
          </a:r>
        </a:p>
        <a:p>
          <a:endParaRPr lang="pt-BR" sz="1100"/>
        </a:p>
      </xdr:txBody>
    </xdr:sp>
    <xdr:clientData/>
  </xdr:twoCellAnchor>
  <xdr:twoCellAnchor>
    <xdr:from>
      <xdr:col>2</xdr:col>
      <xdr:colOff>4044225</xdr:colOff>
      <xdr:row>155</xdr:row>
      <xdr:rowOff>22420</xdr:rowOff>
    </xdr:from>
    <xdr:to>
      <xdr:col>6</xdr:col>
      <xdr:colOff>594058</xdr:colOff>
      <xdr:row>159</xdr:row>
      <xdr:rowOff>181170</xdr:rowOff>
    </xdr:to>
    <xdr:sp macro="" textlink="">
      <xdr:nvSpPr>
        <xdr:cNvPr id="6" name="CaixaDeTexto 5"/>
        <xdr:cNvSpPr txBox="1"/>
      </xdr:nvSpPr>
      <xdr:spPr>
        <a:xfrm>
          <a:off x="5534607" y="32474655"/>
          <a:ext cx="3979333" cy="920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/>
            <a:t>____________________________________________</a:t>
          </a:r>
        </a:p>
        <a:p>
          <a:pPr algn="ctr"/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ADRIANO</a:t>
          </a: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PEDROSO FIGUEIRA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ENGº. CIVIL - CREA-PA: 151511679-4</a:t>
          </a:r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550545</xdr:colOff>
      <xdr:row>0</xdr:row>
      <xdr:rowOff>0</xdr:rowOff>
    </xdr:from>
    <xdr:to>
      <xdr:col>6</xdr:col>
      <xdr:colOff>0</xdr:colOff>
      <xdr:row>1</xdr:row>
      <xdr:rowOff>163830</xdr:rowOff>
    </xdr:to>
    <xdr:pic>
      <xdr:nvPicPr>
        <xdr:cNvPr id="4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9065" y="0"/>
          <a:ext cx="752475" cy="681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104775</xdr:rowOff>
    </xdr:from>
    <xdr:to>
      <xdr:col>1</xdr:col>
      <xdr:colOff>485775</xdr:colOff>
      <xdr:row>4</xdr:row>
      <xdr:rowOff>0</xdr:rowOff>
    </xdr:to>
    <xdr:pic>
      <xdr:nvPicPr>
        <xdr:cNvPr id="5" name="Imagem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9906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371475</xdr:colOff>
      <xdr:row>0</xdr:row>
      <xdr:rowOff>180975</xdr:rowOff>
    </xdr:from>
    <xdr:to>
      <xdr:col>8</xdr:col>
      <xdr:colOff>1200150</xdr:colOff>
      <xdr:row>4</xdr:row>
      <xdr:rowOff>9525</xdr:rowOff>
    </xdr:to>
    <xdr:pic>
      <xdr:nvPicPr>
        <xdr:cNvPr id="6" name="Imagem 9" descr="http://3.bp.blogspot.com/--ZfRzY1IKDs/UlXoyO7lJaI/AAAAAAAARjY/jWc_MIIS6nA/s1600/selo-unicef_2009_2012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180975"/>
          <a:ext cx="8286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71</xdr:row>
      <xdr:rowOff>99982</xdr:rowOff>
    </xdr:from>
    <xdr:to>
      <xdr:col>5</xdr:col>
      <xdr:colOff>93133</xdr:colOff>
      <xdr:row>76</xdr:row>
      <xdr:rowOff>68232</xdr:rowOff>
    </xdr:to>
    <xdr:sp macro="" textlink="">
      <xdr:nvSpPr>
        <xdr:cNvPr id="7" name="CaixaDeTexto 6"/>
        <xdr:cNvSpPr txBox="1"/>
      </xdr:nvSpPr>
      <xdr:spPr>
        <a:xfrm>
          <a:off x="0" y="20207257"/>
          <a:ext cx="3979333" cy="920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/>
            <a:t>____________________________________________</a:t>
          </a:r>
        </a:p>
        <a:p>
          <a:pPr algn="ctr"/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KAYNA APINAGES FONSECA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ENGº. CIVIL - CREA-PA: 121534777-4</a:t>
          </a:r>
        </a:p>
        <a:p>
          <a:endParaRPr lang="pt-BR" sz="1100"/>
        </a:p>
      </xdr:txBody>
    </xdr:sp>
    <xdr:clientData/>
  </xdr:twoCellAnchor>
  <xdr:twoCellAnchor>
    <xdr:from>
      <xdr:col>5</xdr:col>
      <xdr:colOff>628661</xdr:colOff>
      <xdr:row>71</xdr:row>
      <xdr:rowOff>85725</xdr:rowOff>
    </xdr:from>
    <xdr:to>
      <xdr:col>8</xdr:col>
      <xdr:colOff>1417119</xdr:colOff>
      <xdr:row>76</xdr:row>
      <xdr:rowOff>53975</xdr:rowOff>
    </xdr:to>
    <xdr:sp macro="" textlink="">
      <xdr:nvSpPr>
        <xdr:cNvPr id="8" name="CaixaDeTexto 7"/>
        <xdr:cNvSpPr txBox="1"/>
      </xdr:nvSpPr>
      <xdr:spPr>
        <a:xfrm>
          <a:off x="4514861" y="20193000"/>
          <a:ext cx="3979333" cy="920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/>
            <a:t>____________________________________________</a:t>
          </a:r>
        </a:p>
        <a:p>
          <a:pPr algn="ctr"/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ADRIANO</a:t>
          </a: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PEDROSO FIGUEIRA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ENGº. CIVIL - CREA-PA: 151511679-4</a:t>
          </a:r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133350</xdr:rowOff>
    </xdr:from>
    <xdr:to>
      <xdr:col>2</xdr:col>
      <xdr:colOff>1085850</xdr:colOff>
      <xdr:row>5</xdr:row>
      <xdr:rowOff>47625</xdr:rowOff>
    </xdr:to>
    <xdr:pic>
      <xdr:nvPicPr>
        <xdr:cNvPr id="2" name="Imagem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133350"/>
          <a:ext cx="9906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819150</xdr:colOff>
      <xdr:row>1</xdr:row>
      <xdr:rowOff>9525</xdr:rowOff>
    </xdr:from>
    <xdr:to>
      <xdr:col>5</xdr:col>
      <xdr:colOff>619125</xdr:colOff>
      <xdr:row>5</xdr:row>
      <xdr:rowOff>57150</xdr:rowOff>
    </xdr:to>
    <xdr:pic>
      <xdr:nvPicPr>
        <xdr:cNvPr id="3" name="Imagem 9" descr="http://3.bp.blogspot.com/--ZfRzY1IKDs/UlXoyO7lJaI/AAAAAAAARjY/jWc_MIIS6nA/s1600/selo-unicef_2009_201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200025"/>
          <a:ext cx="8191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3960655</xdr:colOff>
      <xdr:row>0</xdr:row>
      <xdr:rowOff>95759</xdr:rowOff>
    </xdr:from>
    <xdr:to>
      <xdr:col>2</xdr:col>
      <xdr:colOff>4694080</xdr:colOff>
      <xdr:row>3</xdr:row>
      <xdr:rowOff>219584</xdr:rowOff>
    </xdr:to>
    <xdr:pic>
      <xdr:nvPicPr>
        <xdr:cNvPr id="4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6555" y="95759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425834</xdr:colOff>
      <xdr:row>77</xdr:row>
      <xdr:rowOff>103913</xdr:rowOff>
    </xdr:from>
    <xdr:to>
      <xdr:col>2</xdr:col>
      <xdr:colOff>3508697</xdr:colOff>
      <xdr:row>82</xdr:row>
      <xdr:rowOff>72163</xdr:rowOff>
    </xdr:to>
    <xdr:sp macro="" textlink="">
      <xdr:nvSpPr>
        <xdr:cNvPr id="5" name="CaixaDeTexto 4"/>
        <xdr:cNvSpPr txBox="1"/>
      </xdr:nvSpPr>
      <xdr:spPr>
        <a:xfrm>
          <a:off x="1016384" y="44499938"/>
          <a:ext cx="3978213" cy="920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/>
            <a:t>____________________________________________</a:t>
          </a:r>
        </a:p>
        <a:p>
          <a:pPr algn="ctr"/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KAYNA APINAGES FONSECA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ENGº. CIVIL - CREA-PA: 121534777-4</a:t>
          </a:r>
        </a:p>
        <a:p>
          <a:endParaRPr lang="pt-BR" sz="1100"/>
        </a:p>
      </xdr:txBody>
    </xdr:sp>
    <xdr:clientData/>
  </xdr:twoCellAnchor>
  <xdr:twoCellAnchor>
    <xdr:from>
      <xdr:col>2</xdr:col>
      <xdr:colOff>4044225</xdr:colOff>
      <xdr:row>77</xdr:row>
      <xdr:rowOff>89656</xdr:rowOff>
    </xdr:from>
    <xdr:to>
      <xdr:col>6</xdr:col>
      <xdr:colOff>594058</xdr:colOff>
      <xdr:row>82</xdr:row>
      <xdr:rowOff>57906</xdr:rowOff>
    </xdr:to>
    <xdr:sp macro="" textlink="">
      <xdr:nvSpPr>
        <xdr:cNvPr id="6" name="CaixaDeTexto 5"/>
        <xdr:cNvSpPr txBox="1"/>
      </xdr:nvSpPr>
      <xdr:spPr>
        <a:xfrm>
          <a:off x="5530125" y="44485681"/>
          <a:ext cx="3988858" cy="920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/>
            <a:t>____________________________________________</a:t>
          </a:r>
        </a:p>
        <a:p>
          <a:pPr algn="ctr"/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ADRIANO</a:t>
          </a: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PEDROSO FIGUEIRA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ENGº. CIVIL - CREA-PA: 151511679-4</a:t>
          </a:r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83820</xdr:colOff>
      <xdr:row>0</xdr:row>
      <xdr:rowOff>0</xdr:rowOff>
    </xdr:from>
    <xdr:to>
      <xdr:col>4</xdr:col>
      <xdr:colOff>133350</xdr:colOff>
      <xdr:row>1</xdr:row>
      <xdr:rowOff>163830</xdr:rowOff>
    </xdr:to>
    <xdr:pic>
      <xdr:nvPicPr>
        <xdr:cNvPr id="2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0"/>
          <a:ext cx="716280" cy="687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104775</xdr:rowOff>
    </xdr:from>
    <xdr:to>
      <xdr:col>1</xdr:col>
      <xdr:colOff>485775</xdr:colOff>
      <xdr:row>4</xdr:row>
      <xdr:rowOff>0</xdr:rowOff>
    </xdr:to>
    <xdr:pic>
      <xdr:nvPicPr>
        <xdr:cNvPr id="3" name="Imagem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9715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371475</xdr:colOff>
      <xdr:row>0</xdr:row>
      <xdr:rowOff>180975</xdr:rowOff>
    </xdr:from>
    <xdr:to>
      <xdr:col>6</xdr:col>
      <xdr:colOff>1200150</xdr:colOff>
      <xdr:row>4</xdr:row>
      <xdr:rowOff>9525</xdr:rowOff>
    </xdr:to>
    <xdr:pic>
      <xdr:nvPicPr>
        <xdr:cNvPr id="4" name="Imagem 9" descr="http://3.bp.blogspot.com/--ZfRzY1IKDs/UlXoyO7lJaI/AAAAAAAARjY/jWc_MIIS6nA/s1600/selo-unicef_2009_2012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180975"/>
          <a:ext cx="8286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48</xdr:row>
      <xdr:rowOff>99982</xdr:rowOff>
    </xdr:from>
    <xdr:to>
      <xdr:col>5</xdr:col>
      <xdr:colOff>93133</xdr:colOff>
      <xdr:row>53</xdr:row>
      <xdr:rowOff>68232</xdr:rowOff>
    </xdr:to>
    <xdr:sp macro="" textlink="">
      <xdr:nvSpPr>
        <xdr:cNvPr id="5" name="CaixaDeTexto 4"/>
        <xdr:cNvSpPr txBox="1"/>
      </xdr:nvSpPr>
      <xdr:spPr>
        <a:xfrm>
          <a:off x="0" y="20207257"/>
          <a:ext cx="3979333" cy="920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/>
            <a:t>____________________________________________</a:t>
          </a:r>
        </a:p>
        <a:p>
          <a:pPr algn="ctr"/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KAYNA APINAGES FONSECA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ENGº. CIVIL - CREA-PA: 121534777-4</a:t>
          </a:r>
        </a:p>
        <a:p>
          <a:endParaRPr lang="pt-BR" sz="1100"/>
        </a:p>
      </xdr:txBody>
    </xdr:sp>
    <xdr:clientData/>
  </xdr:twoCellAnchor>
  <xdr:twoCellAnchor>
    <xdr:from>
      <xdr:col>3</xdr:col>
      <xdr:colOff>419101</xdr:colOff>
      <xdr:row>48</xdr:row>
      <xdr:rowOff>85725</xdr:rowOff>
    </xdr:from>
    <xdr:to>
      <xdr:col>6</xdr:col>
      <xdr:colOff>1417120</xdr:colOff>
      <xdr:row>53</xdr:row>
      <xdr:rowOff>53975</xdr:rowOff>
    </xdr:to>
    <xdr:sp macro="" textlink="">
      <xdr:nvSpPr>
        <xdr:cNvPr id="6" name="CaixaDeTexto 5"/>
        <xdr:cNvSpPr txBox="1"/>
      </xdr:nvSpPr>
      <xdr:spPr>
        <a:xfrm>
          <a:off x="3048001" y="10239375"/>
          <a:ext cx="2931594" cy="920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/>
            <a:t>______________________________________</a:t>
          </a:r>
        </a:p>
        <a:p>
          <a:pPr algn="ctr"/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ADRIANO</a:t>
          </a: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PEDROSO FIGUEIRA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ENGº. CIVIL - CREA-PA: 151511679-4</a:t>
          </a:r>
          <a:endParaRPr lang="pt-B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293370</xdr:colOff>
      <xdr:row>0</xdr:row>
      <xdr:rowOff>11430</xdr:rowOff>
    </xdr:from>
    <xdr:to>
      <xdr:col>2</xdr:col>
      <xdr:colOff>1283970</xdr:colOff>
      <xdr:row>5</xdr:row>
      <xdr:rowOff>154305</xdr:rowOff>
    </xdr:to>
    <xdr:pic>
      <xdr:nvPicPr>
        <xdr:cNvPr id="14" name="Imagem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2610" y="11430"/>
          <a:ext cx="990600" cy="1118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201930</xdr:colOff>
      <xdr:row>0</xdr:row>
      <xdr:rowOff>0</xdr:rowOff>
    </xdr:from>
    <xdr:to>
      <xdr:col>5</xdr:col>
      <xdr:colOff>1048386</xdr:colOff>
      <xdr:row>5</xdr:row>
      <xdr:rowOff>93345</xdr:rowOff>
    </xdr:to>
    <xdr:pic>
      <xdr:nvPicPr>
        <xdr:cNvPr id="15" name="Imagem 9" descr="http://3.bp.blogspot.com/--ZfRzY1IKDs/UlXoyO7lJaI/AAAAAAAARjY/jWc_MIIS6nA/s1600/selo-unicef_2009_201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7490" y="0"/>
          <a:ext cx="846456" cy="1068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2773680</xdr:colOff>
      <xdr:row>0</xdr:row>
      <xdr:rowOff>30480</xdr:rowOff>
    </xdr:from>
    <xdr:to>
      <xdr:col>3</xdr:col>
      <xdr:colOff>1905</xdr:colOff>
      <xdr:row>3</xdr:row>
      <xdr:rowOff>200025</xdr:rowOff>
    </xdr:to>
    <xdr:pic>
      <xdr:nvPicPr>
        <xdr:cNvPr id="16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2920" y="30480"/>
          <a:ext cx="733425" cy="718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98</xdr:row>
      <xdr:rowOff>179293</xdr:rowOff>
    </xdr:from>
    <xdr:to>
      <xdr:col>2</xdr:col>
      <xdr:colOff>2488951</xdr:colOff>
      <xdr:row>103</xdr:row>
      <xdr:rowOff>147543</xdr:rowOff>
    </xdr:to>
    <xdr:sp macro="" textlink="">
      <xdr:nvSpPr>
        <xdr:cNvPr id="5" name="CaixaDeTexto 4"/>
        <xdr:cNvSpPr txBox="1"/>
      </xdr:nvSpPr>
      <xdr:spPr>
        <a:xfrm>
          <a:off x="0" y="27062205"/>
          <a:ext cx="3979333" cy="920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/>
            <a:t>____________________________________________</a:t>
          </a:r>
        </a:p>
        <a:p>
          <a:pPr algn="ctr"/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KAYNA APINAGES FONSECA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ENGº. CIVIL - CREA-PA: 121534777-4</a:t>
          </a:r>
        </a:p>
        <a:p>
          <a:endParaRPr lang="pt-BR" sz="1100"/>
        </a:p>
      </xdr:txBody>
    </xdr:sp>
    <xdr:clientData/>
  </xdr:twoCellAnchor>
  <xdr:twoCellAnchor>
    <xdr:from>
      <xdr:col>3</xdr:col>
      <xdr:colOff>56040</xdr:colOff>
      <xdr:row>98</xdr:row>
      <xdr:rowOff>165036</xdr:rowOff>
    </xdr:from>
    <xdr:to>
      <xdr:col>5</xdr:col>
      <xdr:colOff>2735491</xdr:colOff>
      <xdr:row>103</xdr:row>
      <xdr:rowOff>133286</xdr:rowOff>
    </xdr:to>
    <xdr:sp macro="" textlink="">
      <xdr:nvSpPr>
        <xdr:cNvPr id="6" name="CaixaDeTexto 5"/>
        <xdr:cNvSpPr txBox="1"/>
      </xdr:nvSpPr>
      <xdr:spPr>
        <a:xfrm>
          <a:off x="4953011" y="27047948"/>
          <a:ext cx="3979333" cy="920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/>
            <a:t>____________________________________________</a:t>
          </a:r>
        </a:p>
        <a:p>
          <a:pPr algn="ctr"/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ADRIANO</a:t>
          </a: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PEDROSO FIGUEIRA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ENGº. CIVIL - CREA-PA: 151511679-4</a:t>
          </a:r>
          <a:endParaRPr lang="pt-B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639</xdr:row>
      <xdr:rowOff>0</xdr:rowOff>
    </xdr:from>
    <xdr:to>
      <xdr:col>2</xdr:col>
      <xdr:colOff>35983</xdr:colOff>
      <xdr:row>643</xdr:row>
      <xdr:rowOff>158750</xdr:rowOff>
    </xdr:to>
    <xdr:sp macro="" textlink="">
      <xdr:nvSpPr>
        <xdr:cNvPr id="2" name="CaixaDeTexto 1"/>
        <xdr:cNvSpPr txBox="1"/>
      </xdr:nvSpPr>
      <xdr:spPr>
        <a:xfrm>
          <a:off x="0" y="118681500"/>
          <a:ext cx="3979333" cy="920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/>
            <a:t>____________________________________________</a:t>
          </a:r>
        </a:p>
        <a:p>
          <a:pPr algn="ctr"/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KAYNA APINAGES FONSECA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ENGº. CIVIL - CREA-PA: 121534777-4</a:t>
          </a:r>
        </a:p>
        <a:p>
          <a:endParaRPr lang="pt-BR" sz="1100"/>
        </a:p>
      </xdr:txBody>
    </xdr:sp>
    <xdr:clientData/>
  </xdr:twoCellAnchor>
  <xdr:twoCellAnchor>
    <xdr:from>
      <xdr:col>0</xdr:col>
      <xdr:colOff>0</xdr:colOff>
      <xdr:row>644</xdr:row>
      <xdr:rowOff>109008</xdr:rowOff>
    </xdr:from>
    <xdr:to>
      <xdr:col>2</xdr:col>
      <xdr:colOff>35983</xdr:colOff>
      <xdr:row>649</xdr:row>
      <xdr:rowOff>77258</xdr:rowOff>
    </xdr:to>
    <xdr:sp macro="" textlink="">
      <xdr:nvSpPr>
        <xdr:cNvPr id="3" name="CaixaDeTexto 2"/>
        <xdr:cNvSpPr txBox="1"/>
      </xdr:nvSpPr>
      <xdr:spPr>
        <a:xfrm>
          <a:off x="0" y="119743008"/>
          <a:ext cx="3979333" cy="920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/>
            <a:t>____________________________________________</a:t>
          </a:r>
        </a:p>
        <a:p>
          <a:pPr algn="ctr"/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ADRIANO</a:t>
          </a: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PEDROSO FIGUEIRA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ENGº. CIVIL - CREA-PA: 151511679-4</a:t>
          </a:r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1"/>
  <sheetViews>
    <sheetView view="pageBreakPreview" topLeftCell="A4" zoomScale="85" zoomScaleSheetLayoutView="85" workbookViewId="0">
      <selection activeCell="C20" sqref="C20"/>
    </sheetView>
  </sheetViews>
  <sheetFormatPr defaultColWidth="8.85546875" defaultRowHeight="15" x14ac:dyDescent="0.25"/>
  <cols>
    <col min="2" max="2" width="13.42578125" customWidth="1"/>
    <col min="3" max="3" width="74.140625" customWidth="1"/>
    <col min="4" max="4" width="10.140625" customWidth="1"/>
    <col min="5" max="5" width="15.28515625" customWidth="1"/>
    <col min="6" max="6" width="12" customWidth="1"/>
    <col min="7" max="7" width="27.28515625" customWidth="1"/>
    <col min="8" max="8" width="9.140625" hidden="1" customWidth="1"/>
    <col min="9" max="9" width="11.42578125" customWidth="1"/>
    <col min="10" max="10" width="13.85546875" bestFit="1" customWidth="1"/>
    <col min="11" max="12" width="11.7109375" bestFit="1" customWidth="1"/>
    <col min="16" max="16" width="8.85546875" customWidth="1"/>
  </cols>
  <sheetData>
    <row r="1" spans="1:10" x14ac:dyDescent="0.25">
      <c r="A1" s="6"/>
      <c r="B1" s="6"/>
      <c r="C1" s="6"/>
      <c r="D1" s="6"/>
      <c r="E1" s="6"/>
      <c r="F1" s="6"/>
      <c r="G1" s="6"/>
    </row>
    <row r="2" spans="1:10" x14ac:dyDescent="0.25">
      <c r="A2" s="6"/>
      <c r="B2" s="6"/>
    </row>
    <row r="3" spans="1:10" x14ac:dyDescent="0.25">
      <c r="A3" s="6"/>
      <c r="B3" s="6"/>
    </row>
    <row r="4" spans="1:10" ht="18.75" x14ac:dyDescent="0.3">
      <c r="C4" s="7"/>
    </row>
    <row r="5" spans="1:10" ht="27.75" customHeight="1" x14ac:dyDescent="0.25">
      <c r="A5" s="49"/>
      <c r="B5" s="49"/>
      <c r="C5" s="238" t="s">
        <v>82</v>
      </c>
      <c r="D5" s="239"/>
      <c r="E5" s="239"/>
      <c r="F5" s="239"/>
      <c r="G5" s="49"/>
    </row>
    <row r="6" spans="1:10" ht="18" customHeight="1" x14ac:dyDescent="0.25">
      <c r="A6" s="49"/>
      <c r="B6" s="49"/>
      <c r="C6" s="238" t="s">
        <v>83</v>
      </c>
      <c r="D6" s="239"/>
      <c r="E6" s="239"/>
      <c r="F6" s="239"/>
      <c r="G6" s="49"/>
      <c r="I6" s="1"/>
    </row>
    <row r="7" spans="1:10" ht="18" customHeight="1" x14ac:dyDescent="0.25">
      <c r="A7" s="240" t="s">
        <v>141</v>
      </c>
      <c r="B7" s="240"/>
      <c r="C7" s="241"/>
      <c r="D7" s="241"/>
      <c r="E7" s="241"/>
      <c r="F7" s="241"/>
      <c r="G7" s="241"/>
      <c r="I7" s="1"/>
    </row>
    <row r="8" spans="1:10" ht="18" customHeight="1" x14ac:dyDescent="0.25">
      <c r="A8" s="6"/>
      <c r="B8" s="6"/>
      <c r="I8" s="1"/>
    </row>
    <row r="9" spans="1:10" ht="25.5" customHeight="1" x14ac:dyDescent="0.3">
      <c r="A9" s="242" t="s">
        <v>571</v>
      </c>
      <c r="B9" s="243"/>
      <c r="C9" s="243"/>
      <c r="D9" s="243"/>
      <c r="E9" s="243"/>
      <c r="F9" s="243"/>
      <c r="G9" s="244"/>
      <c r="I9" s="1"/>
    </row>
    <row r="10" spans="1:10" ht="20.25" customHeight="1" x14ac:dyDescent="0.25">
      <c r="A10" s="193"/>
      <c r="B10" s="245" t="s">
        <v>106</v>
      </c>
      <c r="C10" s="246"/>
      <c r="D10" s="246"/>
      <c r="E10" s="247"/>
      <c r="F10" s="194" t="s">
        <v>107</v>
      </c>
      <c r="G10" s="195">
        <v>0.3</v>
      </c>
      <c r="I10" s="1"/>
    </row>
    <row r="11" spans="1:10" ht="20.25" customHeight="1" x14ac:dyDescent="0.3">
      <c r="A11" s="218" t="s">
        <v>410</v>
      </c>
      <c r="B11" s="219"/>
      <c r="C11" s="219"/>
      <c r="D11" s="219"/>
      <c r="E11" s="219"/>
      <c r="F11" s="219"/>
      <c r="G11" s="220"/>
      <c r="I11" s="1"/>
    </row>
    <row r="12" spans="1:10" ht="21" customHeight="1" x14ac:dyDescent="0.25">
      <c r="A12" s="196" t="s">
        <v>140</v>
      </c>
      <c r="B12" s="197" t="s">
        <v>163</v>
      </c>
      <c r="C12" s="198" t="s">
        <v>108</v>
      </c>
      <c r="D12" s="199" t="s">
        <v>0</v>
      </c>
      <c r="E12" s="199" t="s">
        <v>1</v>
      </c>
      <c r="F12" s="199" t="s">
        <v>2</v>
      </c>
      <c r="G12" s="199" t="s">
        <v>3</v>
      </c>
      <c r="I12" s="1"/>
    </row>
    <row r="13" spans="1:10" ht="15.75" x14ac:dyDescent="0.25">
      <c r="A13" s="200" t="s">
        <v>5</v>
      </c>
      <c r="B13" s="201"/>
      <c r="C13" s="202" t="s">
        <v>6</v>
      </c>
      <c r="D13" s="203"/>
      <c r="E13" s="204"/>
      <c r="F13" s="203"/>
      <c r="G13" s="204"/>
      <c r="J13" s="1"/>
    </row>
    <row r="14" spans="1:10" s="126" customFormat="1" ht="15.75" x14ac:dyDescent="0.25">
      <c r="A14" s="205" t="s">
        <v>7</v>
      </c>
      <c r="B14" s="206" t="s">
        <v>99</v>
      </c>
      <c r="C14" s="135" t="s">
        <v>90</v>
      </c>
      <c r="D14" s="206" t="s">
        <v>8</v>
      </c>
      <c r="E14" s="77">
        <v>16</v>
      </c>
      <c r="F14" s="77">
        <f>'COMPOSIÇÃO 2'!E25</f>
        <v>442.59574999999995</v>
      </c>
      <c r="G14" s="77">
        <f t="shared" ref="G14:G65" si="0">F14*E14</f>
        <v>7081.5319999999992</v>
      </c>
      <c r="J14" s="127"/>
    </row>
    <row r="15" spans="1:10" s="126" customFormat="1" ht="15.75" x14ac:dyDescent="0.25">
      <c r="A15" s="205" t="s">
        <v>32</v>
      </c>
      <c r="B15" s="206" t="s">
        <v>99</v>
      </c>
      <c r="C15" s="135" t="s">
        <v>143</v>
      </c>
      <c r="D15" s="206" t="s">
        <v>8</v>
      </c>
      <c r="E15" s="77">
        <v>4</v>
      </c>
      <c r="F15" s="77">
        <f>'COMPOSIÇÃO 2'!E37</f>
        <v>288.89737499999995</v>
      </c>
      <c r="G15" s="77">
        <f>F15*E15</f>
        <v>1155.5894999999998</v>
      </c>
    </row>
    <row r="16" spans="1:10" s="126" customFormat="1" ht="15.75" x14ac:dyDescent="0.25">
      <c r="A16" s="205" t="s">
        <v>75</v>
      </c>
      <c r="B16" s="206" t="s">
        <v>99</v>
      </c>
      <c r="C16" s="135" t="s">
        <v>77</v>
      </c>
      <c r="D16" s="206" t="s">
        <v>8</v>
      </c>
      <c r="E16" s="77">
        <v>132</v>
      </c>
      <c r="F16" s="77">
        <f>'COMPOSIÇÃO 2'!E49</f>
        <v>34.030065624999999</v>
      </c>
      <c r="G16" s="77">
        <f t="shared" ref="G16:G20" si="1">F16*E16</f>
        <v>4491.9686624999995</v>
      </c>
    </row>
    <row r="17" spans="1:12" s="126" customFormat="1" ht="15.75" x14ac:dyDescent="0.25">
      <c r="A17" s="205" t="s">
        <v>76</v>
      </c>
      <c r="B17" s="206" t="s">
        <v>99</v>
      </c>
      <c r="C17" s="135" t="s">
        <v>297</v>
      </c>
      <c r="D17" s="206" t="s">
        <v>0</v>
      </c>
      <c r="E17" s="77">
        <v>1</v>
      </c>
      <c r="F17" s="77">
        <f>'COMPOSIÇÃO 2'!E60</f>
        <v>51789.474999999999</v>
      </c>
      <c r="G17" s="77">
        <f t="shared" si="1"/>
        <v>51789.474999999999</v>
      </c>
    </row>
    <row r="18" spans="1:12" s="126" customFormat="1" ht="15.75" x14ac:dyDescent="0.25">
      <c r="A18" s="205" t="s">
        <v>76</v>
      </c>
      <c r="B18" s="206" t="s">
        <v>99</v>
      </c>
      <c r="C18" s="135" t="s">
        <v>513</v>
      </c>
      <c r="D18" s="206" t="s">
        <v>8</v>
      </c>
      <c r="E18" s="77">
        <v>6.38</v>
      </c>
      <c r="F18" s="77">
        <f>'COMPOSIÇÃO 2'!E80</f>
        <v>10.85895</v>
      </c>
      <c r="G18" s="77">
        <f t="shared" si="1"/>
        <v>69.280101000000002</v>
      </c>
    </row>
    <row r="19" spans="1:12" s="126" customFormat="1" ht="15.75" x14ac:dyDescent="0.25">
      <c r="A19" s="205" t="s">
        <v>76</v>
      </c>
      <c r="B19" s="206" t="s">
        <v>99</v>
      </c>
      <c r="C19" s="135" t="s">
        <v>515</v>
      </c>
      <c r="D19" s="206" t="s">
        <v>8</v>
      </c>
      <c r="E19" s="77">
        <v>716.15</v>
      </c>
      <c r="F19" s="77">
        <f>'COMPOSIÇÃO 2'!E89</f>
        <v>5.6557031250000005</v>
      </c>
      <c r="G19" s="77">
        <f t="shared" si="1"/>
        <v>4050.3317929687501</v>
      </c>
    </row>
    <row r="20" spans="1:12" s="126" customFormat="1" ht="15.75" x14ac:dyDescent="0.25">
      <c r="A20" s="205" t="s">
        <v>76</v>
      </c>
      <c r="B20" s="206" t="s">
        <v>99</v>
      </c>
      <c r="C20" s="135" t="s">
        <v>517</v>
      </c>
      <c r="D20" s="206" t="s">
        <v>8</v>
      </c>
      <c r="E20" s="77">
        <v>214.81</v>
      </c>
      <c r="F20" s="77">
        <f>'COMPOSIÇÃO 2'!E97</f>
        <v>12.442546875</v>
      </c>
      <c r="G20" s="77">
        <f t="shared" si="1"/>
        <v>2672.7834942187501</v>
      </c>
    </row>
    <row r="21" spans="1:12" s="46" customFormat="1" ht="15.95" customHeight="1" x14ac:dyDescent="0.25">
      <c r="A21" s="207"/>
      <c r="B21" s="207"/>
      <c r="C21" s="208" t="s">
        <v>109</v>
      </c>
      <c r="D21" s="207"/>
      <c r="E21" s="207"/>
      <c r="F21" s="209"/>
      <c r="G21" s="210">
        <f>SUM(G14:G20)</f>
        <v>71310.960550687494</v>
      </c>
    </row>
    <row r="22" spans="1:12" s="126" customFormat="1" x14ac:dyDescent="0.25">
      <c r="A22" s="211">
        <v>2</v>
      </c>
      <c r="B22" s="211"/>
      <c r="C22" s="212" t="s">
        <v>39</v>
      </c>
      <c r="D22" s="206"/>
      <c r="E22" s="77"/>
      <c r="F22" s="77"/>
      <c r="G22" s="77"/>
    </row>
    <row r="23" spans="1:12" s="126" customFormat="1" ht="15.75" x14ac:dyDescent="0.25">
      <c r="A23" s="206" t="s">
        <v>10</v>
      </c>
      <c r="B23" s="206" t="s">
        <v>99</v>
      </c>
      <c r="C23" s="135" t="s">
        <v>40</v>
      </c>
      <c r="D23" s="206" t="s">
        <v>0</v>
      </c>
      <c r="E23" s="77">
        <v>6</v>
      </c>
      <c r="F23" s="213">
        <f>'COMPOSIÇÃO 2'!E113</f>
        <v>2061.8049999999998</v>
      </c>
      <c r="G23" s="77">
        <f t="shared" si="0"/>
        <v>12370.829999999998</v>
      </c>
    </row>
    <row r="24" spans="1:12" s="126" customFormat="1" x14ac:dyDescent="0.25">
      <c r="A24" s="206" t="s">
        <v>11</v>
      </c>
      <c r="B24" s="206" t="s">
        <v>99</v>
      </c>
      <c r="C24" s="135" t="s">
        <v>42</v>
      </c>
      <c r="D24" s="206" t="s">
        <v>8</v>
      </c>
      <c r="E24" s="77">
        <v>214.81</v>
      </c>
      <c r="F24" s="77">
        <f>'COMPOSIÇÃO 2'!E126</f>
        <v>124.70554687500001</v>
      </c>
      <c r="G24" s="77">
        <f t="shared" si="0"/>
        <v>26787.998524218754</v>
      </c>
    </row>
    <row r="25" spans="1:12" s="126" customFormat="1" x14ac:dyDescent="0.25">
      <c r="A25" s="206" t="s">
        <v>411</v>
      </c>
      <c r="B25" s="206" t="s">
        <v>99</v>
      </c>
      <c r="C25" s="135" t="s">
        <v>146</v>
      </c>
      <c r="D25" s="206" t="s">
        <v>8</v>
      </c>
      <c r="E25" s="77">
        <v>214.81</v>
      </c>
      <c r="F25" s="77">
        <f>'COMPOSIÇÃO 2'!E139</f>
        <v>68.790906250000006</v>
      </c>
      <c r="G25" s="77">
        <f t="shared" si="0"/>
        <v>14776.974571562501</v>
      </c>
    </row>
    <row r="26" spans="1:12" s="126" customFormat="1" x14ac:dyDescent="0.25">
      <c r="A26" s="206" t="s">
        <v>412</v>
      </c>
      <c r="B26" s="206" t="s">
        <v>99</v>
      </c>
      <c r="C26" s="135" t="s">
        <v>145</v>
      </c>
      <c r="D26" s="206" t="s">
        <v>8</v>
      </c>
      <c r="E26" s="77">
        <v>716.15</v>
      </c>
      <c r="F26" s="77">
        <f>'COMPOSIÇÃO 2'!E150</f>
        <v>85.810531249999997</v>
      </c>
      <c r="G26" s="77">
        <f t="shared" si="0"/>
        <v>61453.211954687496</v>
      </c>
    </row>
    <row r="27" spans="1:12" s="126" customFormat="1" x14ac:dyDescent="0.25">
      <c r="A27" s="206" t="s">
        <v>413</v>
      </c>
      <c r="B27" s="206" t="s">
        <v>99</v>
      </c>
      <c r="C27" s="135" t="s">
        <v>147</v>
      </c>
      <c r="D27" s="206" t="s">
        <v>100</v>
      </c>
      <c r="E27" s="77">
        <v>129.16999999999999</v>
      </c>
      <c r="F27" s="77">
        <f>'COMPOSIÇÃO 2'!E161</f>
        <v>65.300790625000005</v>
      </c>
      <c r="G27" s="77">
        <f t="shared" si="0"/>
        <v>8434.9031250312491</v>
      </c>
    </row>
    <row r="28" spans="1:12" s="46" customFormat="1" ht="15.95" customHeight="1" x14ac:dyDescent="0.25">
      <c r="A28" s="207"/>
      <c r="B28" s="207"/>
      <c r="C28" s="208" t="s">
        <v>110</v>
      </c>
      <c r="D28" s="207"/>
      <c r="E28" s="207"/>
      <c r="F28" s="209"/>
      <c r="G28" s="210">
        <f>SUM(G23:G27)</f>
        <v>123823.91817550002</v>
      </c>
    </row>
    <row r="29" spans="1:12" s="126" customFormat="1" x14ac:dyDescent="0.25">
      <c r="A29" s="211" t="s">
        <v>13</v>
      </c>
      <c r="B29" s="211"/>
      <c r="C29" s="212" t="s">
        <v>44</v>
      </c>
      <c r="D29" s="206"/>
      <c r="E29" s="77"/>
      <c r="F29" s="77"/>
      <c r="G29" s="77"/>
    </row>
    <row r="30" spans="1:12" s="126" customFormat="1" x14ac:dyDescent="0.25">
      <c r="A30" s="206" t="s">
        <v>15</v>
      </c>
      <c r="B30" s="206" t="s">
        <v>384</v>
      </c>
      <c r="C30" s="135" t="s">
        <v>385</v>
      </c>
      <c r="D30" s="206" t="s">
        <v>8</v>
      </c>
      <c r="E30" s="77">
        <v>74.400000000000006</v>
      </c>
      <c r="F30" s="77">
        <v>346.01</v>
      </c>
      <c r="G30" s="77">
        <f t="shared" ref="G30" si="2">F30*E30</f>
        <v>25743.144</v>
      </c>
    </row>
    <row r="31" spans="1:12" s="46" customFormat="1" ht="15.75" x14ac:dyDescent="0.25">
      <c r="A31" s="207"/>
      <c r="B31" s="207"/>
      <c r="C31" s="208" t="s">
        <v>111</v>
      </c>
      <c r="D31" s="207"/>
      <c r="E31" s="207"/>
      <c r="F31" s="209"/>
      <c r="G31" s="210">
        <f>SUM(G30:H30)</f>
        <v>25743.144</v>
      </c>
      <c r="L31" s="46" t="s">
        <v>4</v>
      </c>
    </row>
    <row r="32" spans="1:12" s="126" customFormat="1" x14ac:dyDescent="0.25">
      <c r="A32" s="211" t="s">
        <v>18</v>
      </c>
      <c r="B32" s="211"/>
      <c r="C32" s="212" t="s">
        <v>45</v>
      </c>
      <c r="D32" s="206"/>
      <c r="E32" s="77"/>
      <c r="F32" s="77"/>
      <c r="G32" s="77"/>
    </row>
    <row r="33" spans="1:7" s="126" customFormat="1" x14ac:dyDescent="0.25">
      <c r="A33" s="206" t="s">
        <v>20</v>
      </c>
      <c r="B33" s="206" t="s">
        <v>99</v>
      </c>
      <c r="C33" s="135" t="s">
        <v>46</v>
      </c>
      <c r="D33" s="206" t="s">
        <v>8</v>
      </c>
      <c r="E33" s="77">
        <v>191.45</v>
      </c>
      <c r="F33" s="77">
        <f>'COMPOSIÇÃO 2'!E171</f>
        <v>17.818425000000001</v>
      </c>
      <c r="G33" s="77">
        <f t="shared" si="0"/>
        <v>3411.33746625</v>
      </c>
    </row>
    <row r="34" spans="1:7" s="126" customFormat="1" x14ac:dyDescent="0.25">
      <c r="A34" s="206" t="s">
        <v>78</v>
      </c>
      <c r="B34" s="206" t="s">
        <v>99</v>
      </c>
      <c r="C34" s="135" t="s">
        <v>47</v>
      </c>
      <c r="D34" s="206" t="s">
        <v>8</v>
      </c>
      <c r="E34" s="77">
        <v>191.45</v>
      </c>
      <c r="F34" s="77">
        <f>'COMPOSIÇÃO 2'!E191</f>
        <v>71.000916224999997</v>
      </c>
      <c r="G34" s="77">
        <f t="shared" si="0"/>
        <v>13593.125411276249</v>
      </c>
    </row>
    <row r="35" spans="1:7" s="126" customFormat="1" x14ac:dyDescent="0.25">
      <c r="A35" s="206" t="s">
        <v>369</v>
      </c>
      <c r="B35" s="206" t="s">
        <v>99</v>
      </c>
      <c r="C35" s="135" t="s">
        <v>354</v>
      </c>
      <c r="D35" s="206" t="s">
        <v>8</v>
      </c>
      <c r="E35" s="77">
        <v>191.45</v>
      </c>
      <c r="F35" s="77">
        <f>'COMPOSIÇÃO 2'!E211</f>
        <v>8.1442125000000001</v>
      </c>
      <c r="G35" s="77">
        <f t="shared" si="0"/>
        <v>1559.2094831249999</v>
      </c>
    </row>
    <row r="36" spans="1:7" s="126" customFormat="1" x14ac:dyDescent="0.25">
      <c r="A36" s="206" t="s">
        <v>414</v>
      </c>
      <c r="B36" s="206" t="s">
        <v>99</v>
      </c>
      <c r="C36" s="135" t="s">
        <v>55</v>
      </c>
      <c r="D36" s="206" t="s">
        <v>8</v>
      </c>
      <c r="E36" s="77">
        <v>34.520000000000003</v>
      </c>
      <c r="F36" s="77">
        <f>'COMPOSIÇÃO 2'!E223</f>
        <v>110.0684375</v>
      </c>
      <c r="G36" s="77">
        <f t="shared" si="0"/>
        <v>3799.5624625000005</v>
      </c>
    </row>
    <row r="37" spans="1:7" s="46" customFormat="1" ht="15.95" customHeight="1" x14ac:dyDescent="0.25">
      <c r="A37" s="207"/>
      <c r="B37" s="207"/>
      <c r="C37" s="208" t="s">
        <v>112</v>
      </c>
      <c r="D37" s="207"/>
      <c r="E37" s="207"/>
      <c r="F37" s="209"/>
      <c r="G37" s="210">
        <f>SUM(G33:G36)</f>
        <v>22363.234823151251</v>
      </c>
    </row>
    <row r="38" spans="1:7" s="126" customFormat="1" x14ac:dyDescent="0.25">
      <c r="A38" s="211" t="s">
        <v>22</v>
      </c>
      <c r="B38" s="211"/>
      <c r="C38" s="212" t="s">
        <v>49</v>
      </c>
      <c r="D38" s="206"/>
      <c r="E38" s="77"/>
      <c r="F38" s="77"/>
      <c r="G38" s="77"/>
    </row>
    <row r="39" spans="1:7" s="126" customFormat="1" x14ac:dyDescent="0.25">
      <c r="A39" s="206" t="s">
        <v>23</v>
      </c>
      <c r="B39" s="206" t="s">
        <v>99</v>
      </c>
      <c r="C39" s="135" t="s">
        <v>148</v>
      </c>
      <c r="D39" s="206" t="s">
        <v>21</v>
      </c>
      <c r="E39" s="77">
        <v>17.260000000000002</v>
      </c>
      <c r="F39" s="77">
        <f>'COMPOSIÇÃO 2'!E235</f>
        <v>16.670265624999999</v>
      </c>
      <c r="G39" s="77">
        <f t="shared" si="0"/>
        <v>287.72878468750002</v>
      </c>
    </row>
    <row r="40" spans="1:7" s="46" customFormat="1" ht="15.95" customHeight="1" x14ac:dyDescent="0.25">
      <c r="A40" s="207"/>
      <c r="B40" s="207"/>
      <c r="C40" s="208" t="s">
        <v>113</v>
      </c>
      <c r="D40" s="207"/>
      <c r="E40" s="207"/>
      <c r="F40" s="209"/>
      <c r="G40" s="210">
        <f>SUM(G39)</f>
        <v>287.72878468750002</v>
      </c>
    </row>
    <row r="41" spans="1:7" s="126" customFormat="1" x14ac:dyDescent="0.25">
      <c r="A41" s="211" t="s">
        <v>25</v>
      </c>
      <c r="B41" s="211"/>
      <c r="C41" s="212" t="s">
        <v>19</v>
      </c>
      <c r="D41" s="206"/>
      <c r="E41" s="77"/>
      <c r="F41" s="77"/>
      <c r="G41" s="77"/>
    </row>
    <row r="42" spans="1:7" s="126" customFormat="1" x14ac:dyDescent="0.25">
      <c r="A42" s="206" t="s">
        <v>26</v>
      </c>
      <c r="B42" s="206" t="s">
        <v>99</v>
      </c>
      <c r="C42" s="135" t="s">
        <v>408</v>
      </c>
      <c r="D42" s="206" t="s">
        <v>8</v>
      </c>
      <c r="E42" s="77">
        <v>6.38</v>
      </c>
      <c r="F42" s="77">
        <f>'COMPOSIÇÃO 2'!E223</f>
        <v>110.0684375</v>
      </c>
      <c r="G42" s="77">
        <f t="shared" si="0"/>
        <v>702.23663124999996</v>
      </c>
    </row>
    <row r="43" spans="1:7" s="126" customFormat="1" ht="30" x14ac:dyDescent="0.25">
      <c r="A43" s="206" t="s">
        <v>415</v>
      </c>
      <c r="B43" s="206" t="s">
        <v>99</v>
      </c>
      <c r="C43" s="214" t="s">
        <v>368</v>
      </c>
      <c r="D43" s="206" t="s">
        <v>8</v>
      </c>
      <c r="E43" s="77">
        <v>111.77</v>
      </c>
      <c r="F43" s="77">
        <f>'COMPOSIÇÃO 2'!E243</f>
        <v>4.5245625</v>
      </c>
      <c r="G43" s="77">
        <f t="shared" si="0"/>
        <v>505.71035062499999</v>
      </c>
    </row>
    <row r="44" spans="1:7" s="126" customFormat="1" x14ac:dyDescent="0.25">
      <c r="A44" s="206" t="s">
        <v>416</v>
      </c>
      <c r="B44" s="206" t="s">
        <v>99</v>
      </c>
      <c r="C44" s="135" t="s">
        <v>349</v>
      </c>
      <c r="D44" s="206" t="s">
        <v>8</v>
      </c>
      <c r="E44" s="77">
        <v>111.77</v>
      </c>
      <c r="F44" s="77">
        <f>'COMPOSIÇÃO 2'!E256</f>
        <v>73.0625</v>
      </c>
      <c r="G44" s="77">
        <f t="shared" si="0"/>
        <v>8166.1956249999994</v>
      </c>
    </row>
    <row r="45" spans="1:7" s="126" customFormat="1" x14ac:dyDescent="0.25">
      <c r="A45" s="206" t="s">
        <v>433</v>
      </c>
      <c r="B45" s="206" t="s">
        <v>99</v>
      </c>
      <c r="C45" s="135" t="s">
        <v>149</v>
      </c>
      <c r="D45" s="206" t="s">
        <v>8</v>
      </c>
      <c r="E45" s="77">
        <v>111.77</v>
      </c>
      <c r="F45" s="77">
        <f>'COMPOSIÇÃO 2'!E267</f>
        <v>54.770624999999995</v>
      </c>
      <c r="G45" s="77">
        <f t="shared" si="0"/>
        <v>6121.7127562499991</v>
      </c>
    </row>
    <row r="46" spans="1:7" s="126" customFormat="1" x14ac:dyDescent="0.25">
      <c r="A46" s="206" t="s">
        <v>434</v>
      </c>
      <c r="B46" s="206" t="s">
        <v>99</v>
      </c>
      <c r="C46" s="135" t="s">
        <v>357</v>
      </c>
      <c r="D46" s="206" t="s">
        <v>8</v>
      </c>
      <c r="E46" s="77">
        <v>111.77</v>
      </c>
      <c r="F46" s="77">
        <f>'COMPOSIÇÃO 2'!E278</f>
        <v>92.679843750000003</v>
      </c>
      <c r="G46" s="77">
        <f t="shared" si="0"/>
        <v>10358.826135937499</v>
      </c>
    </row>
    <row r="47" spans="1:7" s="46" customFormat="1" ht="15.75" x14ac:dyDescent="0.25">
      <c r="A47" s="207"/>
      <c r="B47" s="207"/>
      <c r="C47" s="208" t="s">
        <v>114</v>
      </c>
      <c r="D47" s="207"/>
      <c r="E47" s="207"/>
      <c r="F47" s="209"/>
      <c r="G47" s="210">
        <f>SUM(G42:G46)</f>
        <v>25854.681499062499</v>
      </c>
    </row>
    <row r="48" spans="1:7" x14ac:dyDescent="0.25">
      <c r="A48" s="211" t="s">
        <v>27</v>
      </c>
      <c r="B48" s="211"/>
      <c r="C48" s="212" t="s">
        <v>59</v>
      </c>
      <c r="D48" s="206"/>
      <c r="E48" s="77"/>
      <c r="F48" s="77"/>
      <c r="G48" s="77"/>
    </row>
    <row r="49" spans="1:11" s="126" customFormat="1" x14ac:dyDescent="0.25">
      <c r="A49" s="206" t="s">
        <v>28</v>
      </c>
      <c r="B49" s="206" t="s">
        <v>99</v>
      </c>
      <c r="C49" s="135" t="s">
        <v>364</v>
      </c>
      <c r="D49" s="206" t="s">
        <v>8</v>
      </c>
      <c r="E49" s="77">
        <v>1252.96</v>
      </c>
      <c r="F49" s="77">
        <f>'COMPOSIÇÃO 2'!E291</f>
        <v>46.061171874999999</v>
      </c>
      <c r="G49" s="77">
        <f t="shared" si="0"/>
        <v>57712.8059125</v>
      </c>
    </row>
    <row r="50" spans="1:11" s="126" customFormat="1" ht="30" customHeight="1" x14ac:dyDescent="0.25">
      <c r="A50" s="206" t="s">
        <v>370</v>
      </c>
      <c r="B50" s="206" t="s">
        <v>150</v>
      </c>
      <c r="C50" s="134" t="s">
        <v>88</v>
      </c>
      <c r="D50" s="206" t="s">
        <v>8</v>
      </c>
      <c r="E50" s="77">
        <v>24</v>
      </c>
      <c r="F50" s="77">
        <v>125</v>
      </c>
      <c r="G50" s="77">
        <f t="shared" si="0"/>
        <v>3000</v>
      </c>
    </row>
    <row r="51" spans="1:11" s="126" customFormat="1" ht="29.25" customHeight="1" x14ac:dyDescent="0.25">
      <c r="A51" s="206" t="s">
        <v>30</v>
      </c>
      <c r="B51" s="206" t="s">
        <v>99</v>
      </c>
      <c r="C51" s="214" t="s">
        <v>362</v>
      </c>
      <c r="D51" s="206" t="s">
        <v>8</v>
      </c>
      <c r="E51" s="77">
        <v>337.28</v>
      </c>
      <c r="F51" s="77">
        <f>'COMPOSIÇÃO 2'!E305</f>
        <v>48.679240624999998</v>
      </c>
      <c r="G51" s="77">
        <f t="shared" si="0"/>
        <v>16418.534277999999</v>
      </c>
    </row>
    <row r="52" spans="1:11" s="126" customFormat="1" x14ac:dyDescent="0.25">
      <c r="A52" s="206" t="s">
        <v>31</v>
      </c>
      <c r="B52" s="206" t="s">
        <v>99</v>
      </c>
      <c r="C52" s="214" t="s">
        <v>361</v>
      </c>
      <c r="D52" s="206" t="s">
        <v>8</v>
      </c>
      <c r="E52" s="77">
        <v>214.81</v>
      </c>
      <c r="F52" s="77">
        <f>'COMPOSIÇÃO 2'!E317</f>
        <v>37.114350000000002</v>
      </c>
      <c r="G52" s="77">
        <f t="shared" si="0"/>
        <v>7972.5335235000002</v>
      </c>
      <c r="K52" s="128"/>
    </row>
    <row r="53" spans="1:11" s="46" customFormat="1" ht="15.75" x14ac:dyDescent="0.25">
      <c r="A53" s="207"/>
      <c r="B53" s="207"/>
      <c r="C53" s="208" t="s">
        <v>115</v>
      </c>
      <c r="D53" s="207"/>
      <c r="E53" s="207"/>
      <c r="F53" s="209"/>
      <c r="G53" s="210">
        <f>SUM(G49:G52)</f>
        <v>85103.873713999987</v>
      </c>
      <c r="K53" s="115"/>
    </row>
    <row r="54" spans="1:11" x14ac:dyDescent="0.25">
      <c r="A54" s="211" t="s">
        <v>48</v>
      </c>
      <c r="B54" s="211"/>
      <c r="C54" s="212" t="s">
        <v>61</v>
      </c>
      <c r="D54" s="206"/>
      <c r="E54" s="77"/>
      <c r="F54" s="77"/>
      <c r="G54" s="77"/>
    </row>
    <row r="55" spans="1:11" s="126" customFormat="1" x14ac:dyDescent="0.25">
      <c r="A55" s="206" t="s">
        <v>50</v>
      </c>
      <c r="B55" s="206" t="s">
        <v>99</v>
      </c>
      <c r="C55" s="135" t="s">
        <v>63</v>
      </c>
      <c r="D55" s="206" t="s">
        <v>29</v>
      </c>
      <c r="E55" s="77">
        <v>62</v>
      </c>
      <c r="F55" s="77">
        <f>'COMPOSIÇÃO 2'!E332</f>
        <v>284.7528125</v>
      </c>
      <c r="G55" s="77">
        <f>F55*E55</f>
        <v>17654.674374999999</v>
      </c>
    </row>
    <row r="56" spans="1:11" s="126" customFormat="1" x14ac:dyDescent="0.25">
      <c r="A56" s="206" t="s">
        <v>417</v>
      </c>
      <c r="B56" s="206" t="s">
        <v>99</v>
      </c>
      <c r="C56" s="135" t="s">
        <v>151</v>
      </c>
      <c r="D56" s="206" t="s">
        <v>29</v>
      </c>
      <c r="E56" s="77">
        <v>54</v>
      </c>
      <c r="F56" s="77">
        <f>'COMPOSIÇÃO 2'!E345</f>
        <v>206.120125</v>
      </c>
      <c r="G56" s="77">
        <f t="shared" ref="G56:G60" si="3">F56*E56</f>
        <v>11130.48675</v>
      </c>
    </row>
    <row r="57" spans="1:11" x14ac:dyDescent="0.25">
      <c r="A57" s="206" t="s">
        <v>418</v>
      </c>
      <c r="B57" s="203" t="s">
        <v>286</v>
      </c>
      <c r="C57" s="72" t="s">
        <v>152</v>
      </c>
      <c r="D57" s="203" t="s">
        <v>0</v>
      </c>
      <c r="E57" s="77">
        <v>1</v>
      </c>
      <c r="F57" s="77">
        <v>102.32</v>
      </c>
      <c r="G57" s="215">
        <f t="shared" si="3"/>
        <v>102.32</v>
      </c>
    </row>
    <row r="58" spans="1:11" x14ac:dyDescent="0.25">
      <c r="A58" s="206" t="s">
        <v>419</v>
      </c>
      <c r="B58" s="203" t="s">
        <v>287</v>
      </c>
      <c r="C58" s="72" t="s">
        <v>153</v>
      </c>
      <c r="D58" s="203" t="s">
        <v>97</v>
      </c>
      <c r="E58" s="77">
        <v>200</v>
      </c>
      <c r="F58" s="77">
        <v>10</v>
      </c>
      <c r="G58" s="215">
        <f>F58*E58</f>
        <v>2000</v>
      </c>
    </row>
    <row r="59" spans="1:11" x14ac:dyDescent="0.25">
      <c r="A59" s="206" t="s">
        <v>420</v>
      </c>
      <c r="B59" s="203" t="s">
        <v>288</v>
      </c>
      <c r="C59" s="72" t="s">
        <v>154</v>
      </c>
      <c r="D59" s="203" t="s">
        <v>0</v>
      </c>
      <c r="E59" s="77">
        <v>1</v>
      </c>
      <c r="F59" s="77">
        <v>340.73</v>
      </c>
      <c r="G59" s="215">
        <f>F59*E59</f>
        <v>340.73</v>
      </c>
    </row>
    <row r="60" spans="1:11" x14ac:dyDescent="0.25">
      <c r="A60" s="206" t="s">
        <v>421</v>
      </c>
      <c r="B60" s="203" t="s">
        <v>289</v>
      </c>
      <c r="C60" s="72" t="s">
        <v>155</v>
      </c>
      <c r="D60" s="203" t="s">
        <v>0</v>
      </c>
      <c r="E60" s="77">
        <v>7</v>
      </c>
      <c r="F60" s="77">
        <v>17.36</v>
      </c>
      <c r="G60" s="215">
        <f t="shared" si="3"/>
        <v>121.52</v>
      </c>
    </row>
    <row r="61" spans="1:11" s="136" customFormat="1" x14ac:dyDescent="0.25">
      <c r="A61" s="206" t="s">
        <v>422</v>
      </c>
      <c r="B61" s="206" t="s">
        <v>99</v>
      </c>
      <c r="C61" s="135" t="s">
        <v>518</v>
      </c>
      <c r="D61" s="206" t="s">
        <v>0</v>
      </c>
      <c r="E61" s="77">
        <v>62</v>
      </c>
      <c r="F61" s="77">
        <f>'COMPOSIÇÃO 2'!E355</f>
        <v>40.748509374999998</v>
      </c>
      <c r="G61" s="77">
        <f t="shared" si="0"/>
        <v>2526.40758125</v>
      </c>
    </row>
    <row r="62" spans="1:11" s="46" customFormat="1" ht="15.75" x14ac:dyDescent="0.25">
      <c r="A62" s="207"/>
      <c r="B62" s="207"/>
      <c r="C62" s="208" t="s">
        <v>116</v>
      </c>
      <c r="D62" s="207"/>
      <c r="E62" s="207"/>
      <c r="F62" s="209"/>
      <c r="G62" s="210">
        <f>SUM(G55:G61)</f>
        <v>33876.13870625</v>
      </c>
    </row>
    <row r="63" spans="1:11" x14ac:dyDescent="0.25">
      <c r="A63" s="201" t="s">
        <v>51</v>
      </c>
      <c r="B63" s="201"/>
      <c r="C63" s="202" t="s">
        <v>296</v>
      </c>
      <c r="D63" s="203"/>
      <c r="E63" s="77"/>
      <c r="F63" s="77"/>
      <c r="G63" s="215"/>
    </row>
    <row r="64" spans="1:11" s="126" customFormat="1" x14ac:dyDescent="0.25">
      <c r="A64" s="206" t="s">
        <v>52</v>
      </c>
      <c r="B64" s="206" t="s">
        <v>99</v>
      </c>
      <c r="C64" s="135" t="s">
        <v>66</v>
      </c>
      <c r="D64" s="206" t="s">
        <v>29</v>
      </c>
      <c r="E64" s="77">
        <v>14</v>
      </c>
      <c r="F64" s="77">
        <f>'COMPOSIÇÃO 2'!E370</f>
        <v>550.09875000000011</v>
      </c>
      <c r="G64" s="77">
        <f t="shared" si="0"/>
        <v>7701.3825000000015</v>
      </c>
    </row>
    <row r="65" spans="1:7" s="126" customFormat="1" x14ac:dyDescent="0.25">
      <c r="A65" s="206" t="s">
        <v>53</v>
      </c>
      <c r="B65" s="206" t="s">
        <v>99</v>
      </c>
      <c r="C65" s="135" t="s">
        <v>156</v>
      </c>
      <c r="D65" s="206" t="s">
        <v>29</v>
      </c>
      <c r="E65" s="77">
        <v>14</v>
      </c>
      <c r="F65" s="77">
        <f>'COMPOSIÇÃO 2'!E387</f>
        <v>585.98250000000007</v>
      </c>
      <c r="G65" s="77">
        <f t="shared" si="0"/>
        <v>8203.755000000001</v>
      </c>
    </row>
    <row r="66" spans="1:7" ht="30" x14ac:dyDescent="0.25">
      <c r="A66" s="206" t="s">
        <v>54</v>
      </c>
      <c r="B66" s="206" t="s">
        <v>290</v>
      </c>
      <c r="C66" s="214" t="s">
        <v>157</v>
      </c>
      <c r="D66" s="206" t="s">
        <v>0</v>
      </c>
      <c r="E66" s="77">
        <v>1</v>
      </c>
      <c r="F66" s="77">
        <v>2561.4499999999998</v>
      </c>
      <c r="G66" s="77">
        <f t="shared" ref="G66:G80" si="4">F66*E66</f>
        <v>2561.4499999999998</v>
      </c>
    </row>
    <row r="67" spans="1:7" s="46" customFormat="1" ht="15.75" x14ac:dyDescent="0.25">
      <c r="A67" s="207"/>
      <c r="B67" s="207"/>
      <c r="C67" s="208" t="s">
        <v>117</v>
      </c>
      <c r="D67" s="207"/>
      <c r="E67" s="207"/>
      <c r="F67" s="209"/>
      <c r="G67" s="210">
        <f>SUM(G64:G66)</f>
        <v>18466.587500000001</v>
      </c>
    </row>
    <row r="68" spans="1:7" x14ac:dyDescent="0.25">
      <c r="A68" s="211" t="s">
        <v>56</v>
      </c>
      <c r="B68" s="211"/>
      <c r="C68" s="212" t="s">
        <v>300</v>
      </c>
      <c r="D68" s="206"/>
      <c r="E68" s="77"/>
      <c r="F68" s="77"/>
      <c r="G68" s="77"/>
    </row>
    <row r="69" spans="1:7" x14ac:dyDescent="0.25">
      <c r="A69" s="206" t="s">
        <v>57</v>
      </c>
      <c r="B69" s="206" t="s">
        <v>291</v>
      </c>
      <c r="C69" s="135" t="s">
        <v>158</v>
      </c>
      <c r="D69" s="206" t="s">
        <v>0</v>
      </c>
      <c r="E69" s="77">
        <v>8</v>
      </c>
      <c r="F69" s="77">
        <v>472.37</v>
      </c>
      <c r="G69" s="77">
        <f t="shared" si="4"/>
        <v>3778.96</v>
      </c>
    </row>
    <row r="70" spans="1:7" x14ac:dyDescent="0.25">
      <c r="A70" s="206" t="s">
        <v>58</v>
      </c>
      <c r="B70" s="206" t="s">
        <v>292</v>
      </c>
      <c r="C70" s="135" t="s">
        <v>159</v>
      </c>
      <c r="D70" s="206" t="s">
        <v>0</v>
      </c>
      <c r="E70" s="77">
        <v>4</v>
      </c>
      <c r="F70" s="77">
        <v>731.84</v>
      </c>
      <c r="G70" s="77">
        <f t="shared" si="4"/>
        <v>2927.36</v>
      </c>
    </row>
    <row r="71" spans="1:7" x14ac:dyDescent="0.25">
      <c r="A71" s="206" t="s">
        <v>89</v>
      </c>
      <c r="B71" s="206" t="s">
        <v>293</v>
      </c>
      <c r="C71" s="135" t="s">
        <v>87</v>
      </c>
      <c r="D71" s="206" t="s">
        <v>0</v>
      </c>
      <c r="E71" s="77">
        <v>2</v>
      </c>
      <c r="F71" s="77">
        <v>946.9</v>
      </c>
      <c r="G71" s="77">
        <f t="shared" si="4"/>
        <v>1893.8</v>
      </c>
    </row>
    <row r="72" spans="1:7" x14ac:dyDescent="0.25">
      <c r="A72" s="206" t="s">
        <v>101</v>
      </c>
      <c r="B72" s="206" t="s">
        <v>294</v>
      </c>
      <c r="C72" s="135" t="s">
        <v>160</v>
      </c>
      <c r="D72" s="206" t="s">
        <v>0</v>
      </c>
      <c r="E72" s="77">
        <v>2</v>
      </c>
      <c r="F72" s="77">
        <v>158.22999999999999</v>
      </c>
      <c r="G72" s="77">
        <f t="shared" si="4"/>
        <v>316.45999999999998</v>
      </c>
    </row>
    <row r="73" spans="1:7" s="126" customFormat="1" x14ac:dyDescent="0.25">
      <c r="A73" s="206" t="s">
        <v>435</v>
      </c>
      <c r="B73" s="206" t="s">
        <v>99</v>
      </c>
      <c r="C73" s="135" t="s">
        <v>431</v>
      </c>
      <c r="D73" s="206" t="s">
        <v>0</v>
      </c>
      <c r="E73" s="77">
        <v>1</v>
      </c>
      <c r="F73" s="77">
        <f>'COMPOSIÇÃO 2'!E402</f>
        <v>3954.7681687499999</v>
      </c>
      <c r="G73" s="77">
        <f t="shared" ref="G73" si="5">F73*E73</f>
        <v>3954.7681687499999</v>
      </c>
    </row>
    <row r="74" spans="1:7" s="126" customFormat="1" x14ac:dyDescent="0.25">
      <c r="A74" s="206" t="s">
        <v>436</v>
      </c>
      <c r="B74" s="206" t="s">
        <v>99</v>
      </c>
      <c r="C74" s="135" t="s">
        <v>432</v>
      </c>
      <c r="D74" s="206" t="s">
        <v>0</v>
      </c>
      <c r="E74" s="77">
        <v>1</v>
      </c>
      <c r="F74" s="216">
        <f>'COMPOSIÇÃO 2'!E415</f>
        <v>3038.3472531250004</v>
      </c>
      <c r="G74" s="77">
        <f t="shared" ref="G74" si="6">F74*E74</f>
        <v>3038.3472531250004</v>
      </c>
    </row>
    <row r="75" spans="1:7" s="46" customFormat="1" ht="15.75" x14ac:dyDescent="0.25">
      <c r="A75" s="207"/>
      <c r="B75" s="207"/>
      <c r="C75" s="208" t="s">
        <v>118</v>
      </c>
      <c r="D75" s="207"/>
      <c r="E75" s="207"/>
      <c r="F75" s="209"/>
      <c r="G75" s="210">
        <f>SUM(G69:G74)</f>
        <v>15909.695421875</v>
      </c>
    </row>
    <row r="76" spans="1:7" x14ac:dyDescent="0.25">
      <c r="A76" s="201" t="s">
        <v>79</v>
      </c>
      <c r="B76" s="201"/>
      <c r="C76" s="202" t="s">
        <v>72</v>
      </c>
      <c r="D76" s="203"/>
      <c r="E76" s="77"/>
      <c r="F76" s="77"/>
      <c r="G76" s="215"/>
    </row>
    <row r="77" spans="1:7" s="126" customFormat="1" ht="30" x14ac:dyDescent="0.25">
      <c r="A77" s="206" t="s">
        <v>80</v>
      </c>
      <c r="B77" s="206" t="s">
        <v>99</v>
      </c>
      <c r="C77" s="214" t="s">
        <v>103</v>
      </c>
      <c r="D77" s="206" t="s">
        <v>0</v>
      </c>
      <c r="E77" s="77">
        <v>1</v>
      </c>
      <c r="F77" s="77">
        <f>'COMPOSIÇÃO 2'!E537</f>
        <v>16357.275038040001</v>
      </c>
      <c r="G77" s="77">
        <f t="shared" si="4"/>
        <v>16357.275038040001</v>
      </c>
    </row>
    <row r="78" spans="1:7" s="126" customFormat="1" x14ac:dyDescent="0.25">
      <c r="A78" s="206" t="s">
        <v>85</v>
      </c>
      <c r="B78" s="206" t="s">
        <v>99</v>
      </c>
      <c r="C78" s="214" t="s">
        <v>373</v>
      </c>
      <c r="D78" s="206" t="s">
        <v>8</v>
      </c>
      <c r="E78" s="77">
        <v>716.16</v>
      </c>
      <c r="F78" s="77">
        <f>'COMPOSIÇÃO 2'!E546</f>
        <v>9.0491250000000001</v>
      </c>
      <c r="G78" s="77">
        <f t="shared" si="4"/>
        <v>6480.6213600000001</v>
      </c>
    </row>
    <row r="79" spans="1:7" x14ac:dyDescent="0.25">
      <c r="A79" s="206" t="s">
        <v>86</v>
      </c>
      <c r="B79" s="206" t="s">
        <v>283</v>
      </c>
      <c r="C79" s="214" t="s">
        <v>376</v>
      </c>
      <c r="D79" s="206" t="s">
        <v>0</v>
      </c>
      <c r="E79" s="77">
        <v>2</v>
      </c>
      <c r="F79" s="77">
        <v>1793.94</v>
      </c>
      <c r="G79" s="77">
        <f t="shared" si="4"/>
        <v>3587.88</v>
      </c>
    </row>
    <row r="80" spans="1:7" x14ac:dyDescent="0.25">
      <c r="A80" s="206" t="s">
        <v>93</v>
      </c>
      <c r="B80" s="206" t="s">
        <v>99</v>
      </c>
      <c r="C80" s="135" t="s">
        <v>92</v>
      </c>
      <c r="D80" s="206" t="s">
        <v>21</v>
      </c>
      <c r="E80" s="77">
        <v>194.34</v>
      </c>
      <c r="F80" s="77">
        <f>'COMPOSIÇÃO 2'!E628</f>
        <v>127.6668033</v>
      </c>
      <c r="G80" s="77">
        <f t="shared" si="4"/>
        <v>24810.766553321999</v>
      </c>
    </row>
    <row r="81" spans="1:13" s="46" customFormat="1" ht="15.75" x14ac:dyDescent="0.25">
      <c r="A81" s="217"/>
      <c r="B81" s="207"/>
      <c r="C81" s="208" t="s">
        <v>119</v>
      </c>
      <c r="D81" s="207"/>
      <c r="E81" s="209"/>
      <c r="F81" s="209"/>
      <c r="G81" s="210">
        <f>SUM(G77:G80)</f>
        <v>51236.542951362004</v>
      </c>
    </row>
    <row r="82" spans="1:13" s="46" customFormat="1" ht="15.75" x14ac:dyDescent="0.25">
      <c r="A82" s="41"/>
      <c r="B82" s="42"/>
      <c r="C82" s="70"/>
      <c r="D82" s="71"/>
      <c r="E82" s="130"/>
      <c r="F82" s="131"/>
      <c r="G82" s="45"/>
    </row>
    <row r="83" spans="1:13" ht="21" x14ac:dyDescent="0.35">
      <c r="A83" s="18"/>
      <c r="B83" s="19"/>
      <c r="C83" s="221" t="s">
        <v>429</v>
      </c>
      <c r="D83" s="222"/>
      <c r="E83" s="222"/>
      <c r="F83" s="223"/>
      <c r="G83" s="69">
        <f>SUM(G81,G75,G67,G62,G53,G47,G40,G37,G31,G28,G21)</f>
        <v>473976.50612657575</v>
      </c>
      <c r="M83" t="s">
        <v>4</v>
      </c>
    </row>
    <row r="84" spans="1:13" ht="21" x14ac:dyDescent="0.35">
      <c r="A84" s="78"/>
      <c r="B84" s="79"/>
      <c r="C84" s="229" t="s">
        <v>430</v>
      </c>
      <c r="D84" s="230"/>
      <c r="E84" s="230"/>
      <c r="F84" s="231"/>
      <c r="G84" s="80">
        <f>G83*1.3</f>
        <v>616169.45796454849</v>
      </c>
    </row>
    <row r="85" spans="1:13" ht="21" customHeight="1" x14ac:dyDescent="0.25">
      <c r="A85" s="232"/>
      <c r="B85" s="233"/>
      <c r="C85" s="233"/>
      <c r="D85" s="233"/>
      <c r="E85" s="233"/>
      <c r="F85" s="233"/>
      <c r="G85" s="234"/>
    </row>
    <row r="86" spans="1:13" ht="18.75" x14ac:dyDescent="0.3">
      <c r="A86" s="224" t="s">
        <v>409</v>
      </c>
      <c r="B86" s="225"/>
      <c r="C86" s="225"/>
      <c r="D86" s="225"/>
      <c r="E86" s="225"/>
      <c r="F86" s="225"/>
      <c r="G86" s="226"/>
    </row>
    <row r="87" spans="1:13" ht="15.75" x14ac:dyDescent="0.25">
      <c r="A87" s="40" t="s">
        <v>140</v>
      </c>
      <c r="B87" s="39" t="s">
        <v>163</v>
      </c>
      <c r="C87" s="16" t="s">
        <v>108</v>
      </c>
      <c r="D87" s="17" t="s">
        <v>0</v>
      </c>
      <c r="E87" s="17" t="s">
        <v>1</v>
      </c>
      <c r="F87" s="17" t="s">
        <v>2</v>
      </c>
      <c r="G87" s="17" t="s">
        <v>3</v>
      </c>
    </row>
    <row r="88" spans="1:13" ht="15.75" x14ac:dyDescent="0.25">
      <c r="A88" s="8" t="s">
        <v>60</v>
      </c>
      <c r="B88" s="12"/>
      <c r="C88" s="9" t="s">
        <v>6</v>
      </c>
      <c r="D88" s="2"/>
      <c r="E88" s="3"/>
      <c r="F88" s="2"/>
      <c r="G88" s="3"/>
    </row>
    <row r="89" spans="1:13" s="136" customFormat="1" ht="15.75" x14ac:dyDescent="0.25">
      <c r="A89" s="132" t="s">
        <v>62</v>
      </c>
      <c r="B89" s="114" t="s">
        <v>99</v>
      </c>
      <c r="C89" s="133" t="s">
        <v>33</v>
      </c>
      <c r="D89" s="114" t="s">
        <v>8</v>
      </c>
      <c r="E89" s="74">
        <v>376.83</v>
      </c>
      <c r="F89" s="74">
        <f>'COMPOSIÇÃO 2'!E601</f>
        <v>2.7147375</v>
      </c>
      <c r="G89" s="74">
        <f>F89*E89</f>
        <v>1022.994532125</v>
      </c>
      <c r="J89" s="137"/>
    </row>
    <row r="90" spans="1:13" s="136" customFormat="1" ht="15.75" x14ac:dyDescent="0.25">
      <c r="A90" s="132" t="s">
        <v>81</v>
      </c>
      <c r="B90" s="114" t="s">
        <v>99</v>
      </c>
      <c r="C90" s="133" t="s">
        <v>74</v>
      </c>
      <c r="D90" s="114" t="s">
        <v>8</v>
      </c>
      <c r="E90" s="74">
        <v>376.83</v>
      </c>
      <c r="F90" s="74">
        <f>'COMPOSIÇÃO 2'!E571</f>
        <v>9.2323343750000006</v>
      </c>
      <c r="G90" s="74">
        <f>F90*E90</f>
        <v>3479.0205625312501</v>
      </c>
      <c r="J90" s="137"/>
    </row>
    <row r="91" spans="1:13" ht="15.75" x14ac:dyDescent="0.25">
      <c r="A91" s="57"/>
      <c r="B91" s="57"/>
      <c r="C91" s="58" t="s">
        <v>120</v>
      </c>
      <c r="D91" s="57"/>
      <c r="E91" s="57"/>
      <c r="F91" s="57"/>
      <c r="G91" s="59">
        <f>SUM(G89:G90)</f>
        <v>4502.0150946562499</v>
      </c>
    </row>
    <row r="92" spans="1:13" s="63" customFormat="1" x14ac:dyDescent="0.25">
      <c r="A92" s="64" t="s">
        <v>64</v>
      </c>
      <c r="B92" s="64"/>
      <c r="C92" s="65" t="s">
        <v>35</v>
      </c>
      <c r="D92" s="60"/>
      <c r="E92" s="74"/>
      <c r="F92" s="74"/>
      <c r="G92" s="62"/>
    </row>
    <row r="93" spans="1:13" s="126" customFormat="1" x14ac:dyDescent="0.25">
      <c r="A93" s="138" t="s">
        <v>65</v>
      </c>
      <c r="B93" s="114" t="s">
        <v>99</v>
      </c>
      <c r="C93" s="133" t="s">
        <v>36</v>
      </c>
      <c r="D93" s="114" t="s">
        <v>12</v>
      </c>
      <c r="E93" s="74">
        <v>4.9400000000000004</v>
      </c>
      <c r="F93" s="74">
        <f>'COMPOSIÇÃO 2'!E435</f>
        <v>67.868437499999999</v>
      </c>
      <c r="G93" s="74">
        <f t="shared" ref="G93:G94" si="7">F93*E93</f>
        <v>335.27008125000003</v>
      </c>
    </row>
    <row r="94" spans="1:13" s="63" customFormat="1" x14ac:dyDescent="0.25">
      <c r="A94" s="138" t="s">
        <v>67</v>
      </c>
      <c r="B94" s="114" t="s">
        <v>99</v>
      </c>
      <c r="C94" s="133" t="s">
        <v>144</v>
      </c>
      <c r="D94" s="114" t="s">
        <v>12</v>
      </c>
      <c r="E94" s="74">
        <v>46.61</v>
      </c>
      <c r="F94" s="74">
        <f>'COMPOSIÇÃO 2'!E582</f>
        <v>71.054437500000006</v>
      </c>
      <c r="G94" s="74">
        <f t="shared" si="7"/>
        <v>3311.8473318750002</v>
      </c>
    </row>
    <row r="95" spans="1:13" s="46" customFormat="1" ht="15.75" x14ac:dyDescent="0.25">
      <c r="A95" s="42"/>
      <c r="B95" s="42"/>
      <c r="C95" s="43" t="s">
        <v>121</v>
      </c>
      <c r="D95" s="42"/>
      <c r="E95" s="42"/>
      <c r="F95" s="44"/>
      <c r="G95" s="45">
        <f>SUM(G93:G94)</f>
        <v>3647.1174131250004</v>
      </c>
    </row>
    <row r="96" spans="1:13" x14ac:dyDescent="0.25">
      <c r="A96" s="12" t="s">
        <v>69</v>
      </c>
      <c r="B96" s="12"/>
      <c r="C96" s="9" t="s">
        <v>84</v>
      </c>
      <c r="D96" s="2"/>
      <c r="E96" s="74"/>
      <c r="F96" s="74"/>
      <c r="G96" s="10"/>
    </row>
    <row r="97" spans="1:9" s="126" customFormat="1" x14ac:dyDescent="0.25">
      <c r="A97" s="114" t="s">
        <v>70</v>
      </c>
      <c r="B97" s="114" t="s">
        <v>99</v>
      </c>
      <c r="C97" s="133" t="s">
        <v>164</v>
      </c>
      <c r="D97" s="114" t="s">
        <v>12</v>
      </c>
      <c r="E97" s="74">
        <v>4.37</v>
      </c>
      <c r="F97" s="74">
        <f>'COMPOSIÇÃO 2'!E445</f>
        <v>2376.2399999999998</v>
      </c>
      <c r="G97" s="74">
        <f t="shared" ref="G97:G100" si="8">F97*E97</f>
        <v>10384.168799999999</v>
      </c>
    </row>
    <row r="98" spans="1:9" s="126" customFormat="1" x14ac:dyDescent="0.25">
      <c r="A98" s="114" t="s">
        <v>71</v>
      </c>
      <c r="B98" s="114" t="s">
        <v>99</v>
      </c>
      <c r="C98" s="133" t="s">
        <v>165</v>
      </c>
      <c r="D98" s="114" t="s">
        <v>12</v>
      </c>
      <c r="E98" s="74">
        <v>6.92</v>
      </c>
      <c r="F98" s="74">
        <f>'COMPOSIÇÃO 2'!E445</f>
        <v>2376.2399999999998</v>
      </c>
      <c r="G98" s="74">
        <f t="shared" si="8"/>
        <v>16443.5808</v>
      </c>
    </row>
    <row r="99" spans="1:9" s="126" customFormat="1" x14ac:dyDescent="0.25">
      <c r="A99" s="114" t="s">
        <v>96</v>
      </c>
      <c r="B99" s="114" t="s">
        <v>99</v>
      </c>
      <c r="C99" s="133" t="s">
        <v>166</v>
      </c>
      <c r="D99" s="114" t="s">
        <v>12</v>
      </c>
      <c r="E99" s="74">
        <v>1.89</v>
      </c>
      <c r="F99" s="74">
        <f>'COMPOSIÇÃO 2'!E445</f>
        <v>2376.2399999999998</v>
      </c>
      <c r="G99" s="74">
        <f t="shared" si="8"/>
        <v>4491.0935999999992</v>
      </c>
    </row>
    <row r="100" spans="1:9" x14ac:dyDescent="0.25">
      <c r="A100" s="114" t="s">
        <v>375</v>
      </c>
      <c r="B100" s="114" t="s">
        <v>284</v>
      </c>
      <c r="C100" s="133" t="s">
        <v>91</v>
      </c>
      <c r="D100" s="114" t="s">
        <v>0</v>
      </c>
      <c r="E100" s="74">
        <v>28</v>
      </c>
      <c r="F100" s="74">
        <v>293.56</v>
      </c>
      <c r="G100" s="74">
        <f t="shared" si="8"/>
        <v>8219.68</v>
      </c>
      <c r="I100" t="s">
        <v>4</v>
      </c>
    </row>
    <row r="101" spans="1:9" s="46" customFormat="1" ht="15.75" x14ac:dyDescent="0.25">
      <c r="A101" s="42"/>
      <c r="B101" s="42"/>
      <c r="C101" s="43" t="s">
        <v>122</v>
      </c>
      <c r="D101" s="42"/>
      <c r="E101" s="42"/>
      <c r="F101" s="44"/>
      <c r="G101" s="45">
        <f>SUM(G97:G100)</f>
        <v>39538.523199999996</v>
      </c>
    </row>
    <row r="102" spans="1:9" x14ac:dyDescent="0.25">
      <c r="A102" s="12" t="s">
        <v>437</v>
      </c>
      <c r="B102" s="12"/>
      <c r="C102" s="9" t="s">
        <v>14</v>
      </c>
      <c r="D102" s="2"/>
      <c r="E102" s="74"/>
      <c r="F102" s="74"/>
      <c r="G102" s="10"/>
    </row>
    <row r="103" spans="1:9" s="126" customFormat="1" x14ac:dyDescent="0.25">
      <c r="A103" s="114" t="s">
        <v>438</v>
      </c>
      <c r="B103" s="114" t="s">
        <v>99</v>
      </c>
      <c r="C103" s="133" t="s">
        <v>38</v>
      </c>
      <c r="D103" s="114" t="s">
        <v>8</v>
      </c>
      <c r="E103" s="74">
        <v>290.52</v>
      </c>
      <c r="F103" s="77">
        <f>'COMPOSIÇÃO 2'!E502</f>
        <v>92.294231249999996</v>
      </c>
      <c r="G103" s="74">
        <f t="shared" ref="G103:G106" si="9">F103*E103</f>
        <v>26813.320062749997</v>
      </c>
    </row>
    <row r="104" spans="1:9" s="126" customFormat="1" x14ac:dyDescent="0.25">
      <c r="A104" s="114" t="s">
        <v>439</v>
      </c>
      <c r="B104" s="114" t="s">
        <v>99</v>
      </c>
      <c r="C104" s="133" t="s">
        <v>543</v>
      </c>
      <c r="D104" s="114" t="s">
        <v>8</v>
      </c>
      <c r="E104" s="74">
        <v>19.79</v>
      </c>
      <c r="F104" s="77">
        <f>'COMPOSIÇÃO 2'!E513</f>
        <v>103.49423125000001</v>
      </c>
      <c r="G104" s="74">
        <f t="shared" ref="G104" si="10">F104*E104</f>
        <v>2048.1508364374999</v>
      </c>
    </row>
    <row r="105" spans="1:9" s="63" customFormat="1" x14ac:dyDescent="0.25">
      <c r="A105" s="114" t="s">
        <v>440</v>
      </c>
      <c r="B105" s="114" t="s">
        <v>384</v>
      </c>
      <c r="C105" s="133" t="s">
        <v>385</v>
      </c>
      <c r="D105" s="114" t="s">
        <v>8</v>
      </c>
      <c r="E105" s="74">
        <v>41.28</v>
      </c>
      <c r="F105" s="74">
        <v>346.01</v>
      </c>
      <c r="G105" s="74">
        <f t="shared" si="9"/>
        <v>14283.292799999999</v>
      </c>
    </row>
    <row r="106" spans="1:9" x14ac:dyDescent="0.25">
      <c r="A106" s="114" t="s">
        <v>544</v>
      </c>
      <c r="B106" s="114" t="s">
        <v>99</v>
      </c>
      <c r="C106" s="133" t="s">
        <v>92</v>
      </c>
      <c r="D106" s="114" t="s">
        <v>21</v>
      </c>
      <c r="E106" s="74">
        <v>98.94</v>
      </c>
      <c r="F106" s="74">
        <f>'COMPOSIÇÃO 2'!E628</f>
        <v>127.6668033</v>
      </c>
      <c r="G106" s="74">
        <f t="shared" si="9"/>
        <v>12631.353518501999</v>
      </c>
    </row>
    <row r="107" spans="1:9" s="46" customFormat="1" ht="15.75" x14ac:dyDescent="0.25">
      <c r="A107" s="42"/>
      <c r="B107" s="42"/>
      <c r="C107" s="43" t="s">
        <v>441</v>
      </c>
      <c r="D107" s="42"/>
      <c r="E107" s="42"/>
      <c r="F107" s="44"/>
      <c r="G107" s="45">
        <f>SUM(G103:G106)</f>
        <v>55776.117217689498</v>
      </c>
    </row>
    <row r="108" spans="1:9" x14ac:dyDescent="0.25">
      <c r="A108" s="12" t="s">
        <v>442</v>
      </c>
      <c r="B108" s="12"/>
      <c r="C108" s="9" t="s">
        <v>39</v>
      </c>
      <c r="D108" s="2"/>
      <c r="E108" s="74"/>
      <c r="F108" s="74"/>
      <c r="G108" s="10"/>
    </row>
    <row r="109" spans="1:9" s="126" customFormat="1" ht="15.75" x14ac:dyDescent="0.25">
      <c r="A109" s="114" t="s">
        <v>443</v>
      </c>
      <c r="B109" s="114" t="s">
        <v>99</v>
      </c>
      <c r="C109" s="133" t="s">
        <v>40</v>
      </c>
      <c r="D109" s="114" t="s">
        <v>0</v>
      </c>
      <c r="E109" s="74">
        <v>9</v>
      </c>
      <c r="F109" s="81">
        <f>'COMPOSIÇÃO 2'!E113</f>
        <v>2061.8049999999998</v>
      </c>
      <c r="G109" s="74">
        <f t="shared" ref="G109:G113" si="11">F109*E109</f>
        <v>18556.244999999999</v>
      </c>
    </row>
    <row r="110" spans="1:9" s="126" customFormat="1" x14ac:dyDescent="0.25">
      <c r="A110" s="114" t="s">
        <v>444</v>
      </c>
      <c r="B110" s="114" t="s">
        <v>99</v>
      </c>
      <c r="C110" s="133" t="s">
        <v>42</v>
      </c>
      <c r="D110" s="114" t="s">
        <v>8</v>
      </c>
      <c r="E110" s="74">
        <v>376.83</v>
      </c>
      <c r="F110" s="74">
        <f>'COMPOSIÇÃO 2'!E126</f>
        <v>124.70554687500001</v>
      </c>
      <c r="G110" s="74">
        <f t="shared" si="11"/>
        <v>46992.791228906251</v>
      </c>
    </row>
    <row r="111" spans="1:9" s="126" customFormat="1" x14ac:dyDescent="0.25">
      <c r="A111" s="114" t="s">
        <v>445</v>
      </c>
      <c r="B111" s="114" t="s">
        <v>99</v>
      </c>
      <c r="C111" s="133" t="s">
        <v>146</v>
      </c>
      <c r="D111" s="114" t="s">
        <v>8</v>
      </c>
      <c r="E111" s="74">
        <v>376.83</v>
      </c>
      <c r="F111" s="74">
        <f>'COMPOSIÇÃO 2'!E139</f>
        <v>68.790906250000006</v>
      </c>
      <c r="G111" s="74">
        <f t="shared" si="11"/>
        <v>25922.4772021875</v>
      </c>
    </row>
    <row r="112" spans="1:9" s="126" customFormat="1" x14ac:dyDescent="0.25">
      <c r="A112" s="114" t="s">
        <v>446</v>
      </c>
      <c r="B112" s="114" t="s">
        <v>99</v>
      </c>
      <c r="C112" s="133" t="s">
        <v>145</v>
      </c>
      <c r="D112" s="114" t="s">
        <v>8</v>
      </c>
      <c r="E112" s="74">
        <v>376.83</v>
      </c>
      <c r="F112" s="77">
        <f>'COMPOSIÇÃO 2'!E150</f>
        <v>85.810531249999997</v>
      </c>
      <c r="G112" s="74">
        <f t="shared" si="11"/>
        <v>32335.982490937498</v>
      </c>
    </row>
    <row r="113" spans="1:12" s="126" customFormat="1" x14ac:dyDescent="0.25">
      <c r="A113" s="114" t="s">
        <v>447</v>
      </c>
      <c r="B113" s="114" t="s">
        <v>99</v>
      </c>
      <c r="C113" s="133" t="s">
        <v>147</v>
      </c>
      <c r="D113" s="114" t="s">
        <v>100</v>
      </c>
      <c r="E113" s="74">
        <v>62.28</v>
      </c>
      <c r="F113" s="74">
        <f>'COMPOSIÇÃO 2'!E161</f>
        <v>65.300790625000005</v>
      </c>
      <c r="G113" s="74">
        <f t="shared" si="11"/>
        <v>4066.9332401250003</v>
      </c>
    </row>
    <row r="114" spans="1:12" ht="15.75" x14ac:dyDescent="0.25">
      <c r="A114" s="42"/>
      <c r="B114" s="42"/>
      <c r="C114" s="43" t="s">
        <v>448</v>
      </c>
      <c r="D114" s="42"/>
      <c r="E114" s="42"/>
      <c r="F114" s="44"/>
      <c r="G114" s="45">
        <f>SUM(G109:G113)</f>
        <v>127874.42916215624</v>
      </c>
    </row>
    <row r="115" spans="1:12" x14ac:dyDescent="0.25">
      <c r="A115" s="12" t="s">
        <v>449</v>
      </c>
      <c r="B115" s="12"/>
      <c r="C115" s="9" t="s">
        <v>44</v>
      </c>
      <c r="D115" s="2"/>
      <c r="E115" s="74"/>
      <c r="F115" s="74"/>
      <c r="G115" s="10"/>
    </row>
    <row r="116" spans="1:12" s="136" customFormat="1" x14ac:dyDescent="0.25">
      <c r="A116" s="114" t="s">
        <v>450</v>
      </c>
      <c r="B116" s="114" t="s">
        <v>99</v>
      </c>
      <c r="C116" s="133" t="s">
        <v>346</v>
      </c>
      <c r="D116" s="114" t="s">
        <v>8</v>
      </c>
      <c r="E116" s="74">
        <v>8.4</v>
      </c>
      <c r="F116" s="74">
        <f>'COMPOSIÇÃO 2'!E614</f>
        <v>877.71550000000002</v>
      </c>
      <c r="G116" s="74">
        <f t="shared" ref="G116" si="12">F116*E116</f>
        <v>7372.8102000000008</v>
      </c>
    </row>
    <row r="117" spans="1:12" s="46" customFormat="1" ht="15.75" x14ac:dyDescent="0.25">
      <c r="A117" s="52"/>
      <c r="B117" s="52"/>
      <c r="C117" s="53" t="s">
        <v>451</v>
      </c>
      <c r="D117" s="52"/>
      <c r="E117" s="42"/>
      <c r="F117" s="54"/>
      <c r="G117" s="55">
        <f>SUM(G116:H116)</f>
        <v>7372.8102000000008</v>
      </c>
      <c r="L117" s="46" t="s">
        <v>4</v>
      </c>
    </row>
    <row r="118" spans="1:12" x14ac:dyDescent="0.25">
      <c r="A118" s="12" t="s">
        <v>452</v>
      </c>
      <c r="B118" s="12"/>
      <c r="C118" s="9" t="s">
        <v>45</v>
      </c>
      <c r="D118" s="2"/>
      <c r="E118" s="74"/>
      <c r="F118" s="74"/>
      <c r="G118" s="10"/>
    </row>
    <row r="119" spans="1:12" s="126" customFormat="1" x14ac:dyDescent="0.25">
      <c r="A119" s="114" t="s">
        <v>453</v>
      </c>
      <c r="B119" s="114" t="s">
        <v>99</v>
      </c>
      <c r="C119" s="133" t="s">
        <v>46</v>
      </c>
      <c r="D119" s="114" t="s">
        <v>8</v>
      </c>
      <c r="E119" s="74">
        <v>581.04</v>
      </c>
      <c r="F119" s="74">
        <f>'COMPOSIÇÃO 2'!E171</f>
        <v>17.818425000000001</v>
      </c>
      <c r="G119" s="74">
        <f t="shared" ref="G119:G120" si="13">F119*E119</f>
        <v>10353.217662000001</v>
      </c>
    </row>
    <row r="120" spans="1:12" s="126" customFormat="1" x14ac:dyDescent="0.25">
      <c r="A120" s="114" t="s">
        <v>454</v>
      </c>
      <c r="B120" s="114" t="s">
        <v>99</v>
      </c>
      <c r="C120" s="133" t="s">
        <v>47</v>
      </c>
      <c r="D120" s="114" t="s">
        <v>8</v>
      </c>
      <c r="E120" s="74">
        <v>581.04</v>
      </c>
      <c r="F120" s="74">
        <f>'COMPOSIÇÃO 2'!E191</f>
        <v>71.000916224999997</v>
      </c>
      <c r="G120" s="74">
        <f t="shared" si="13"/>
        <v>41254.372363373994</v>
      </c>
    </row>
    <row r="121" spans="1:12" ht="15.75" x14ac:dyDescent="0.25">
      <c r="A121" s="42"/>
      <c r="B121" s="42"/>
      <c r="C121" s="43" t="s">
        <v>455</v>
      </c>
      <c r="D121" s="42"/>
      <c r="E121" s="42"/>
      <c r="F121" s="44"/>
      <c r="G121" s="45">
        <f>SUM(G119:G120)</f>
        <v>51607.590025373996</v>
      </c>
    </row>
    <row r="122" spans="1:12" x14ac:dyDescent="0.25">
      <c r="A122" s="12" t="s">
        <v>456</v>
      </c>
      <c r="B122" s="12"/>
      <c r="C122" s="9" t="s">
        <v>49</v>
      </c>
      <c r="D122" s="2"/>
      <c r="E122" s="74"/>
      <c r="F122" s="74"/>
      <c r="G122" s="10"/>
    </row>
    <row r="123" spans="1:12" s="126" customFormat="1" x14ac:dyDescent="0.25">
      <c r="A123" s="114" t="s">
        <v>457</v>
      </c>
      <c r="B123" s="114" t="s">
        <v>99</v>
      </c>
      <c r="C123" s="133" t="s">
        <v>148</v>
      </c>
      <c r="D123" s="114" t="s">
        <v>21</v>
      </c>
      <c r="E123" s="74">
        <v>110.47</v>
      </c>
      <c r="F123" s="74">
        <f>'COMPOSIÇÃO 2'!E235</f>
        <v>16.670265624999999</v>
      </c>
      <c r="G123" s="74">
        <f t="shared" ref="G123" si="14">F123*E123</f>
        <v>1841.5642435937498</v>
      </c>
    </row>
    <row r="124" spans="1:12" ht="15.75" x14ac:dyDescent="0.25">
      <c r="A124" s="42"/>
      <c r="B124" s="42"/>
      <c r="C124" s="43" t="s">
        <v>458</v>
      </c>
      <c r="D124" s="42"/>
      <c r="E124" s="42"/>
      <c r="F124" s="44"/>
      <c r="G124" s="45">
        <f>SUM(G123)</f>
        <v>1841.5642435937498</v>
      </c>
    </row>
    <row r="125" spans="1:12" x14ac:dyDescent="0.25">
      <c r="A125" s="12" t="s">
        <v>459</v>
      </c>
      <c r="B125" s="12"/>
      <c r="C125" s="9" t="s">
        <v>19</v>
      </c>
      <c r="D125" s="2"/>
      <c r="E125" s="74"/>
      <c r="F125" s="74"/>
      <c r="G125" s="10"/>
    </row>
    <row r="126" spans="1:12" s="126" customFormat="1" x14ac:dyDescent="0.25">
      <c r="A126" s="114" t="s">
        <v>460</v>
      </c>
      <c r="B126" s="114" t="s">
        <v>99</v>
      </c>
      <c r="C126" s="133" t="s">
        <v>349</v>
      </c>
      <c r="D126" s="114" t="s">
        <v>8</v>
      </c>
      <c r="E126" s="74">
        <v>355.77</v>
      </c>
      <c r="F126" s="74">
        <f>'COMPOSIÇÃO 2'!E256</f>
        <v>73.0625</v>
      </c>
      <c r="G126" s="74">
        <f t="shared" ref="G126:G127" si="15">F126*E126</f>
        <v>25993.445625</v>
      </c>
    </row>
    <row r="127" spans="1:12" s="126" customFormat="1" x14ac:dyDescent="0.25">
      <c r="A127" s="114" t="s">
        <v>461</v>
      </c>
      <c r="B127" s="114" t="s">
        <v>99</v>
      </c>
      <c r="C127" s="133" t="s">
        <v>149</v>
      </c>
      <c r="D127" s="114" t="s">
        <v>8</v>
      </c>
      <c r="E127" s="74">
        <v>355.77</v>
      </c>
      <c r="F127" s="74">
        <f>'COMPOSIÇÃO 2'!E267</f>
        <v>54.770624999999995</v>
      </c>
      <c r="G127" s="74">
        <f t="shared" si="15"/>
        <v>19485.745256249997</v>
      </c>
    </row>
    <row r="128" spans="1:12" s="126" customFormat="1" x14ac:dyDescent="0.25">
      <c r="A128" s="114" t="s">
        <v>462</v>
      </c>
      <c r="B128" s="114" t="s">
        <v>99</v>
      </c>
      <c r="C128" s="133" t="s">
        <v>423</v>
      </c>
      <c r="D128" s="114" t="s">
        <v>8</v>
      </c>
      <c r="E128" s="74">
        <v>201.98</v>
      </c>
      <c r="F128" s="74">
        <f>'COMPOSIÇÃO 2'!E223</f>
        <v>110.0684375</v>
      </c>
      <c r="G128" s="74">
        <f t="shared" ref="G128:G129" si="16">F128*E128</f>
        <v>22231.62300625</v>
      </c>
    </row>
    <row r="129" spans="1:7" s="126" customFormat="1" x14ac:dyDescent="0.25">
      <c r="A129" s="114" t="s">
        <v>463</v>
      </c>
      <c r="B129" s="114" t="s">
        <v>99</v>
      </c>
      <c r="C129" s="133" t="s">
        <v>357</v>
      </c>
      <c r="D129" s="114" t="s">
        <v>8</v>
      </c>
      <c r="E129" s="74">
        <v>153.79</v>
      </c>
      <c r="F129" s="74">
        <f>'COMPOSIÇÃO 2'!E278</f>
        <v>92.679843750000003</v>
      </c>
      <c r="G129" s="74">
        <f t="shared" si="16"/>
        <v>14253.2331703125</v>
      </c>
    </row>
    <row r="130" spans="1:7" ht="15.75" x14ac:dyDescent="0.25">
      <c r="A130" s="42"/>
      <c r="B130" s="42"/>
      <c r="C130" s="43" t="s">
        <v>464</v>
      </c>
      <c r="D130" s="42"/>
      <c r="E130" s="42"/>
      <c r="F130" s="44"/>
      <c r="G130" s="45">
        <f>SUM(G126:G129)</f>
        <v>81964.047057812495</v>
      </c>
    </row>
    <row r="131" spans="1:7" x14ac:dyDescent="0.25">
      <c r="A131" s="12" t="s">
        <v>465</v>
      </c>
      <c r="B131" s="12"/>
      <c r="C131" s="116" t="s">
        <v>59</v>
      </c>
      <c r="D131" s="2"/>
      <c r="E131" s="74"/>
      <c r="F131" s="74"/>
      <c r="G131" s="10"/>
    </row>
    <row r="132" spans="1:7" s="126" customFormat="1" x14ac:dyDescent="0.25">
      <c r="A132" s="114" t="s">
        <v>466</v>
      </c>
      <c r="B132" s="114" t="s">
        <v>99</v>
      </c>
      <c r="C132" s="133" t="s">
        <v>364</v>
      </c>
      <c r="D132" s="114" t="s">
        <v>8</v>
      </c>
      <c r="E132" s="74">
        <v>584.4</v>
      </c>
      <c r="F132" s="74">
        <f>'COMPOSIÇÃO 2'!E291</f>
        <v>46.061171874999999</v>
      </c>
      <c r="G132" s="74">
        <f t="shared" ref="G132:G134" si="17">F132*E132</f>
        <v>26918.148843749997</v>
      </c>
    </row>
    <row r="133" spans="1:7" s="126" customFormat="1" ht="30" x14ac:dyDescent="0.25">
      <c r="A133" s="114" t="s">
        <v>467</v>
      </c>
      <c r="B133" s="114" t="s">
        <v>99</v>
      </c>
      <c r="C133" s="117" t="s">
        <v>362</v>
      </c>
      <c r="D133" s="114" t="s">
        <v>8</v>
      </c>
      <c r="E133" s="74">
        <v>157.74</v>
      </c>
      <c r="F133" s="74">
        <f>'COMPOSIÇÃO 2'!E305</f>
        <v>48.679240624999998</v>
      </c>
      <c r="G133" s="74">
        <f t="shared" si="17"/>
        <v>7678.6634161874999</v>
      </c>
    </row>
    <row r="134" spans="1:7" s="126" customFormat="1" x14ac:dyDescent="0.25">
      <c r="A134" s="114" t="s">
        <v>468</v>
      </c>
      <c r="B134" s="114" t="s">
        <v>99</v>
      </c>
      <c r="C134" s="117" t="s">
        <v>361</v>
      </c>
      <c r="D134" s="114" t="s">
        <v>8</v>
      </c>
      <c r="E134" s="74">
        <v>376.83</v>
      </c>
      <c r="F134" s="74">
        <f>'COMPOSIÇÃO 2'!E317</f>
        <v>37.114350000000002</v>
      </c>
      <c r="G134" s="74">
        <f t="shared" si="17"/>
        <v>13985.800510499999</v>
      </c>
    </row>
    <row r="135" spans="1:7" ht="15.75" x14ac:dyDescent="0.25">
      <c r="A135" s="42"/>
      <c r="B135" s="42"/>
      <c r="C135" s="43" t="s">
        <v>469</v>
      </c>
      <c r="D135" s="42"/>
      <c r="E135" s="42"/>
      <c r="F135" s="44"/>
      <c r="G135" s="45">
        <f>SUM(G132:G134)</f>
        <v>48582.612770437496</v>
      </c>
    </row>
    <row r="136" spans="1:7" x14ac:dyDescent="0.25">
      <c r="A136" s="12" t="s">
        <v>470</v>
      </c>
      <c r="B136" s="12"/>
      <c r="C136" s="9" t="s">
        <v>61</v>
      </c>
      <c r="D136" s="2"/>
      <c r="E136" s="74"/>
      <c r="F136" s="74"/>
      <c r="G136" s="10"/>
    </row>
    <row r="137" spans="1:7" s="129" customFormat="1" x14ac:dyDescent="0.25">
      <c r="A137" s="138" t="s">
        <v>471</v>
      </c>
      <c r="B137" s="138" t="s">
        <v>99</v>
      </c>
      <c r="C137" s="139" t="s">
        <v>63</v>
      </c>
      <c r="D137" s="138" t="s">
        <v>29</v>
      </c>
      <c r="E137" s="74">
        <v>34</v>
      </c>
      <c r="F137" s="74">
        <f>'COMPOSIÇÃO 2'!E332</f>
        <v>284.7528125</v>
      </c>
      <c r="G137" s="74">
        <f>F137*E137</f>
        <v>9681.5956249999999</v>
      </c>
    </row>
    <row r="138" spans="1:7" s="129" customFormat="1" x14ac:dyDescent="0.25">
      <c r="A138" s="138" t="s">
        <v>472</v>
      </c>
      <c r="B138" s="138" t="s">
        <v>99</v>
      </c>
      <c r="C138" s="139" t="s">
        <v>151</v>
      </c>
      <c r="D138" s="138" t="s">
        <v>29</v>
      </c>
      <c r="E138" s="74">
        <v>24</v>
      </c>
      <c r="F138" s="74">
        <f>'COMPOSIÇÃO 2'!E345</f>
        <v>206.120125</v>
      </c>
      <c r="G138" s="74">
        <f t="shared" ref="G138:G139" si="18">F138*E138</f>
        <v>4946.8829999999998</v>
      </c>
    </row>
    <row r="139" spans="1:7" x14ac:dyDescent="0.25">
      <c r="A139" s="138" t="s">
        <v>473</v>
      </c>
      <c r="B139" s="2" t="s">
        <v>535</v>
      </c>
      <c r="C139" s="5" t="s">
        <v>531</v>
      </c>
      <c r="D139" s="2" t="s">
        <v>0</v>
      </c>
      <c r="E139" s="74">
        <v>1</v>
      </c>
      <c r="F139" s="74">
        <v>75.02</v>
      </c>
      <c r="G139" s="10">
        <f t="shared" si="18"/>
        <v>75.02</v>
      </c>
    </row>
    <row r="140" spans="1:7" x14ac:dyDescent="0.25">
      <c r="A140" s="138" t="s">
        <v>474</v>
      </c>
      <c r="B140" s="2" t="s">
        <v>288</v>
      </c>
      <c r="C140" s="5" t="s">
        <v>154</v>
      </c>
      <c r="D140" s="2" t="s">
        <v>0</v>
      </c>
      <c r="E140" s="74">
        <v>1</v>
      </c>
      <c r="F140" s="74">
        <v>340.73</v>
      </c>
      <c r="G140" s="10">
        <f>F140*E140</f>
        <v>340.73</v>
      </c>
    </row>
    <row r="141" spans="1:7" x14ac:dyDescent="0.25">
      <c r="A141" s="138" t="s">
        <v>475</v>
      </c>
      <c r="B141" s="2" t="s">
        <v>289</v>
      </c>
      <c r="C141" s="5" t="s">
        <v>155</v>
      </c>
      <c r="D141" s="2" t="s">
        <v>0</v>
      </c>
      <c r="E141" s="74">
        <v>4</v>
      </c>
      <c r="F141" s="74">
        <v>17.36</v>
      </c>
      <c r="G141" s="10">
        <f t="shared" ref="G141:G142" si="19">F141*E141</f>
        <v>69.44</v>
      </c>
    </row>
    <row r="142" spans="1:7" x14ac:dyDescent="0.25">
      <c r="A142" s="138" t="s">
        <v>476</v>
      </c>
      <c r="B142" s="2" t="s">
        <v>99</v>
      </c>
      <c r="C142" s="5" t="s">
        <v>518</v>
      </c>
      <c r="D142" s="2" t="s">
        <v>0</v>
      </c>
      <c r="E142" s="74">
        <v>34</v>
      </c>
      <c r="F142" s="74">
        <f>'COMPOSIÇÃO 2'!E355</f>
        <v>40.748509374999998</v>
      </c>
      <c r="G142" s="10">
        <f t="shared" si="19"/>
        <v>1385.44931875</v>
      </c>
    </row>
    <row r="143" spans="1:7" ht="15.75" x14ac:dyDescent="0.25">
      <c r="A143" s="42"/>
      <c r="B143" s="42"/>
      <c r="C143" s="43" t="s">
        <v>477</v>
      </c>
      <c r="D143" s="42"/>
      <c r="E143" s="42"/>
      <c r="F143" s="44"/>
      <c r="G143" s="45">
        <f>SUM(G137:G142)</f>
        <v>16499.11794375</v>
      </c>
    </row>
    <row r="144" spans="1:7" x14ac:dyDescent="0.25">
      <c r="A144" s="12" t="s">
        <v>478</v>
      </c>
      <c r="B144" s="12"/>
      <c r="C144" s="9" t="s">
        <v>72</v>
      </c>
      <c r="D144" s="2"/>
      <c r="E144" s="74"/>
      <c r="F144" s="74"/>
      <c r="G144" s="10"/>
    </row>
    <row r="145" spans="1:7" x14ac:dyDescent="0.25">
      <c r="A145" s="2" t="s">
        <v>479</v>
      </c>
      <c r="B145" s="2" t="s">
        <v>99</v>
      </c>
      <c r="C145" s="11" t="s">
        <v>373</v>
      </c>
      <c r="D145" s="2" t="s">
        <v>8</v>
      </c>
      <c r="E145" s="74">
        <v>376.83</v>
      </c>
      <c r="F145" s="74">
        <f>'COMPOSIÇÃO 2'!E546</f>
        <v>9.0491250000000001</v>
      </c>
      <c r="G145" s="10">
        <f t="shared" ref="G145:G146" si="20">F145*E145</f>
        <v>3409.9817737499998</v>
      </c>
    </row>
    <row r="146" spans="1:7" ht="30" x14ac:dyDescent="0.25">
      <c r="A146" s="114" t="s">
        <v>93</v>
      </c>
      <c r="B146" s="114" t="s">
        <v>99</v>
      </c>
      <c r="C146" s="117" t="s">
        <v>562</v>
      </c>
      <c r="D146" s="114" t="s">
        <v>8</v>
      </c>
      <c r="E146" s="74">
        <v>16.8</v>
      </c>
      <c r="F146" s="74">
        <f>'COMPOSIÇÃO 2'!E637</f>
        <v>338.31140625</v>
      </c>
      <c r="G146" s="74">
        <f t="shared" si="20"/>
        <v>5683.631625</v>
      </c>
    </row>
    <row r="147" spans="1:7" ht="15.75" x14ac:dyDescent="0.25">
      <c r="A147" s="41"/>
      <c r="B147" s="42"/>
      <c r="C147" s="43" t="s">
        <v>480</v>
      </c>
      <c r="D147" s="42"/>
      <c r="E147" s="44"/>
      <c r="F147" s="44"/>
      <c r="G147" s="45">
        <f>SUM(G145:G146)</f>
        <v>9093.6133987499998</v>
      </c>
    </row>
    <row r="148" spans="1:7" ht="15.75" x14ac:dyDescent="0.25">
      <c r="A148" s="41"/>
      <c r="B148" s="42"/>
      <c r="C148" s="70"/>
      <c r="D148" s="71"/>
      <c r="E148" s="130"/>
      <c r="F148" s="131"/>
      <c r="G148" s="45"/>
    </row>
    <row r="149" spans="1:7" ht="21" x14ac:dyDescent="0.35">
      <c r="A149" s="18"/>
      <c r="B149" s="19"/>
      <c r="C149" s="221" t="s">
        <v>427</v>
      </c>
      <c r="D149" s="222"/>
      <c r="E149" s="222"/>
      <c r="F149" s="223"/>
      <c r="G149" s="69">
        <f>SUM(G91,G95,G101,G107,G114,G121,G124,G130,G135,G143,G147,G117)</f>
        <v>448299.5577273448</v>
      </c>
    </row>
    <row r="150" spans="1:7" ht="21" x14ac:dyDescent="0.35">
      <c r="A150" s="78"/>
      <c r="B150" s="79"/>
      <c r="C150" s="229" t="s">
        <v>428</v>
      </c>
      <c r="D150" s="230"/>
      <c r="E150" s="230"/>
      <c r="F150" s="231"/>
      <c r="G150" s="80">
        <f>G149*1.3</f>
        <v>582789.42504554824</v>
      </c>
    </row>
    <row r="151" spans="1:7" ht="21" x14ac:dyDescent="0.35">
      <c r="A151" s="78"/>
      <c r="B151" s="79"/>
      <c r="C151" s="235" t="s">
        <v>426</v>
      </c>
      <c r="D151" s="236"/>
      <c r="E151" s="236"/>
      <c r="F151" s="237"/>
      <c r="G151" s="80">
        <f>SUM(G150,G84)</f>
        <v>1198958.8830100968</v>
      </c>
    </row>
    <row r="152" spans="1:7" x14ac:dyDescent="0.25">
      <c r="A152" s="227"/>
      <c r="B152" s="227"/>
      <c r="C152" s="227"/>
      <c r="D152" s="227"/>
      <c r="E152" s="227"/>
      <c r="F152" s="227"/>
      <c r="G152" s="227"/>
    </row>
    <row r="153" spans="1:7" x14ac:dyDescent="0.25">
      <c r="A153" s="228"/>
      <c r="B153" s="228"/>
      <c r="C153" s="228"/>
      <c r="D153" s="228"/>
      <c r="E153" s="228"/>
      <c r="F153" s="228"/>
      <c r="G153" s="228"/>
    </row>
    <row r="154" spans="1:7" x14ac:dyDescent="0.25">
      <c r="A154" s="228"/>
      <c r="B154" s="228"/>
      <c r="C154" s="228"/>
      <c r="D154" s="228"/>
      <c r="E154" s="228"/>
      <c r="F154" s="228"/>
      <c r="G154" s="228"/>
    </row>
    <row r="155" spans="1:7" x14ac:dyDescent="0.25">
      <c r="A155" s="228"/>
      <c r="B155" s="228"/>
      <c r="C155" s="228"/>
      <c r="D155" s="228"/>
      <c r="E155" s="228"/>
      <c r="F155" s="228"/>
      <c r="G155" s="228"/>
    </row>
    <row r="156" spans="1:7" x14ac:dyDescent="0.25">
      <c r="A156" s="228"/>
      <c r="B156" s="228"/>
      <c r="C156" s="228"/>
      <c r="D156" s="228"/>
      <c r="E156" s="228"/>
      <c r="F156" s="228"/>
      <c r="G156" s="228"/>
    </row>
    <row r="157" spans="1:7" x14ac:dyDescent="0.25">
      <c r="A157" s="228"/>
      <c r="B157" s="228"/>
      <c r="C157" s="228"/>
      <c r="D157" s="228"/>
      <c r="E157" s="228"/>
      <c r="F157" s="228"/>
      <c r="G157" s="228"/>
    </row>
    <row r="158" spans="1:7" x14ac:dyDescent="0.25">
      <c r="A158" s="228"/>
      <c r="B158" s="228"/>
      <c r="C158" s="228"/>
      <c r="D158" s="228"/>
      <c r="E158" s="228"/>
      <c r="F158" s="228"/>
      <c r="G158" s="228"/>
    </row>
    <row r="159" spans="1:7" x14ac:dyDescent="0.25">
      <c r="A159" s="228"/>
      <c r="B159" s="228"/>
      <c r="C159" s="228"/>
      <c r="D159" s="228"/>
      <c r="E159" s="228"/>
      <c r="F159" s="228"/>
      <c r="G159" s="228"/>
    </row>
    <row r="160" spans="1:7" x14ac:dyDescent="0.25">
      <c r="A160" s="228"/>
      <c r="B160" s="228"/>
      <c r="C160" s="228"/>
      <c r="D160" s="228"/>
      <c r="E160" s="228"/>
      <c r="F160" s="228"/>
      <c r="G160" s="228"/>
    </row>
    <row r="161" spans="1:7" x14ac:dyDescent="0.25">
      <c r="A161" s="228"/>
      <c r="B161" s="228"/>
      <c r="C161" s="228"/>
      <c r="D161" s="228"/>
      <c r="E161" s="228"/>
      <c r="F161" s="228"/>
      <c r="G161" s="228"/>
    </row>
  </sheetData>
  <mergeCells count="14">
    <mergeCell ref="C5:F5"/>
    <mergeCell ref="C6:F6"/>
    <mergeCell ref="A7:G7"/>
    <mergeCell ref="A9:G9"/>
    <mergeCell ref="B10:E10"/>
    <mergeCell ref="A11:G11"/>
    <mergeCell ref="C83:F83"/>
    <mergeCell ref="A86:G86"/>
    <mergeCell ref="C149:F149"/>
    <mergeCell ref="A152:G161"/>
    <mergeCell ref="C150:F150"/>
    <mergeCell ref="A85:G85"/>
    <mergeCell ref="C84:F84"/>
    <mergeCell ref="C151:F151"/>
  </mergeCells>
  <conditionalFormatting sqref="C50">
    <cfRule type="cellIs" dxfId="1" priority="3" stopIfTrue="1" operator="equal">
      <formula>0</formula>
    </cfRule>
  </conditionalFormatting>
  <printOptions gridLines="1"/>
  <pageMargins left="0.19685039370078741" right="0.19685039370078741" top="0.19685039370078741" bottom="0.19685039370078741" header="0.59055118110236227" footer="0.59055118110236227"/>
  <pageSetup paperSize="9" scale="61" orientation="portrait" r:id="rId1"/>
  <headerFooter>
    <oddFooter>Página &amp;P</oddFooter>
  </headerFooter>
  <rowBreaks count="1" manualBreakCount="1">
    <brk id="7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topLeftCell="A55" workbookViewId="0">
      <selection activeCell="D80" sqref="D80"/>
    </sheetView>
  </sheetViews>
  <sheetFormatPr defaultColWidth="8.85546875" defaultRowHeight="15" x14ac:dyDescent="0.25"/>
  <cols>
    <col min="2" max="2" width="21.42578125" customWidth="1"/>
    <col min="3" max="3" width="9.140625" bestFit="1" customWidth="1"/>
    <col min="4" max="4" width="10" bestFit="1" customWidth="1"/>
    <col min="6" max="6" width="10.140625" bestFit="1" customWidth="1"/>
    <col min="8" max="8" width="10" bestFit="1" customWidth="1"/>
    <col min="9" max="9" width="22.85546875" bestFit="1" customWidth="1"/>
    <col min="11" max="15" width="10.42578125" bestFit="1" customWidth="1"/>
  </cols>
  <sheetData>
    <row r="1" spans="1:9" ht="41.25" customHeight="1" x14ac:dyDescent="0.25">
      <c r="A1" s="35"/>
      <c r="B1" s="36"/>
      <c r="C1" s="36"/>
      <c r="D1" s="36"/>
      <c r="E1" s="36"/>
      <c r="F1" s="36"/>
      <c r="G1" s="36"/>
      <c r="H1" s="36"/>
      <c r="I1" s="37"/>
    </row>
    <row r="2" spans="1:9" x14ac:dyDescent="0.25">
      <c r="A2" s="47"/>
      <c r="B2" s="1"/>
      <c r="C2" s="1"/>
      <c r="D2" s="1"/>
      <c r="E2" s="1"/>
      <c r="F2" s="1"/>
      <c r="G2" s="1"/>
      <c r="H2" s="1"/>
      <c r="I2" s="48"/>
    </row>
    <row r="3" spans="1:9" ht="18.75" x14ac:dyDescent="0.3">
      <c r="A3" s="268" t="s">
        <v>82</v>
      </c>
      <c r="B3" s="269"/>
      <c r="C3" s="269"/>
      <c r="D3" s="269"/>
      <c r="E3" s="269"/>
      <c r="F3" s="269"/>
      <c r="G3" s="269"/>
      <c r="H3" s="269"/>
      <c r="I3" s="270"/>
    </row>
    <row r="4" spans="1:9" ht="18.75" x14ac:dyDescent="0.3">
      <c r="A4" s="271" t="s">
        <v>83</v>
      </c>
      <c r="B4" s="272"/>
      <c r="C4" s="272"/>
      <c r="D4" s="272"/>
      <c r="E4" s="272"/>
      <c r="F4" s="272"/>
      <c r="G4" s="272"/>
      <c r="H4" s="272"/>
      <c r="I4" s="273"/>
    </row>
    <row r="5" spans="1:9" ht="45" customHeight="1" x14ac:dyDescent="0.3">
      <c r="A5" s="274" t="s">
        <v>142</v>
      </c>
      <c r="B5" s="275"/>
      <c r="C5" s="275"/>
      <c r="D5" s="275"/>
      <c r="E5" s="275"/>
      <c r="F5" s="275"/>
      <c r="G5" s="275"/>
      <c r="H5" s="275"/>
      <c r="I5" s="276"/>
    </row>
    <row r="6" spans="1:9" ht="39.6" customHeight="1" x14ac:dyDescent="0.3">
      <c r="A6" s="274" t="str">
        <f>'ALDEIA KATON (2)'!A9:G9</f>
        <v>OBJETO: REFORMA E AMPLIAÇÃO DA ESCOLA NA ALDEIA KATON.</v>
      </c>
      <c r="B6" s="275"/>
      <c r="C6" s="275"/>
      <c r="D6" s="275"/>
      <c r="E6" s="275"/>
      <c r="F6" s="275"/>
      <c r="G6" s="275"/>
      <c r="H6" s="275"/>
      <c r="I6" s="276"/>
    </row>
    <row r="7" spans="1:9" ht="16.5" customHeight="1" x14ac:dyDescent="0.25">
      <c r="A7" s="277" t="s">
        <v>125</v>
      </c>
      <c r="B7" s="278"/>
      <c r="C7" s="278"/>
      <c r="D7" s="278"/>
      <c r="E7" s="278"/>
      <c r="F7" s="278"/>
      <c r="G7" s="278"/>
      <c r="H7" s="278"/>
      <c r="I7" s="279"/>
    </row>
    <row r="8" spans="1:9" ht="12.75" customHeight="1" x14ac:dyDescent="0.25">
      <c r="A8" s="267"/>
      <c r="B8" s="267"/>
      <c r="C8" s="267"/>
      <c r="D8" s="267"/>
      <c r="E8" s="267"/>
      <c r="F8" s="267"/>
      <c r="G8" s="267"/>
      <c r="H8" s="267"/>
      <c r="I8" s="20" t="s">
        <v>563</v>
      </c>
    </row>
    <row r="9" spans="1:9" ht="14.25" customHeight="1" x14ac:dyDescent="0.25">
      <c r="A9" s="260" t="s">
        <v>126</v>
      </c>
      <c r="B9" s="261"/>
      <c r="C9" s="261"/>
      <c r="D9" s="261"/>
      <c r="E9" s="261"/>
      <c r="F9" s="261"/>
      <c r="G9" s="261"/>
      <c r="H9" s="261"/>
      <c r="I9" s="262"/>
    </row>
    <row r="10" spans="1:9" ht="14.25" customHeight="1" x14ac:dyDescent="0.25">
      <c r="A10" s="260" t="str">
        <f>'ALDEIA KATON (2)'!A11:G11</f>
        <v>REFORMA DAS ESCOLAS</v>
      </c>
      <c r="B10" s="265"/>
      <c r="C10" s="265"/>
      <c r="D10" s="265"/>
      <c r="E10" s="265"/>
      <c r="F10" s="265"/>
      <c r="G10" s="265"/>
      <c r="H10" s="265"/>
      <c r="I10" s="266"/>
    </row>
    <row r="11" spans="1:9" ht="14.25" customHeight="1" thickBot="1" x14ac:dyDescent="0.3">
      <c r="A11" s="251"/>
      <c r="B11" s="252"/>
      <c r="C11" s="252"/>
      <c r="D11" s="252"/>
      <c r="E11" s="252"/>
      <c r="F11" s="252"/>
      <c r="G11" s="252"/>
      <c r="H11" s="252"/>
      <c r="I11" s="253"/>
    </row>
    <row r="12" spans="1:9" x14ac:dyDescent="0.25">
      <c r="A12" s="263" t="s">
        <v>127</v>
      </c>
      <c r="B12" s="263" t="s">
        <v>128</v>
      </c>
      <c r="C12" s="21" t="s">
        <v>129</v>
      </c>
      <c r="D12" s="22" t="s">
        <v>130</v>
      </c>
      <c r="E12" s="23"/>
      <c r="F12" s="23"/>
      <c r="G12" s="23"/>
      <c r="H12" s="23"/>
      <c r="I12" s="263" t="s">
        <v>131</v>
      </c>
    </row>
    <row r="13" spans="1:9" x14ac:dyDescent="0.25">
      <c r="A13" s="264"/>
      <c r="B13" s="264"/>
      <c r="C13" s="24" t="s">
        <v>132</v>
      </c>
      <c r="D13" s="38" t="s">
        <v>133</v>
      </c>
      <c r="E13" s="38" t="s">
        <v>134</v>
      </c>
      <c r="F13" s="73" t="s">
        <v>350</v>
      </c>
      <c r="G13" s="73" t="s">
        <v>351</v>
      </c>
      <c r="H13" s="73" t="s">
        <v>352</v>
      </c>
      <c r="I13" s="264"/>
    </row>
    <row r="14" spans="1:9" x14ac:dyDescent="0.25">
      <c r="A14" s="254">
        <v>1</v>
      </c>
      <c r="B14" s="257" t="str">
        <f>'ALDEIA KATON (2)'!C13</f>
        <v>SERVIÇOS PRELIMINARES</v>
      </c>
      <c r="C14" s="25">
        <f>C15/C36</f>
        <v>0.1157327089633034</v>
      </c>
      <c r="D14" s="26">
        <v>0.4</v>
      </c>
      <c r="E14" s="26">
        <v>0.15</v>
      </c>
      <c r="F14" s="26">
        <v>0.15</v>
      </c>
      <c r="G14" s="26">
        <v>0.15</v>
      </c>
      <c r="H14" s="26">
        <v>0.15</v>
      </c>
      <c r="I14" s="25">
        <f>SUM(D14:H14)</f>
        <v>1</v>
      </c>
    </row>
    <row r="15" spans="1:9" x14ac:dyDescent="0.25">
      <c r="A15" s="254"/>
      <c r="B15" s="257"/>
      <c r="C15" s="27">
        <f>'ALDEIA KATON (2)'!G21</f>
        <v>71310.960550687494</v>
      </c>
      <c r="D15" s="27">
        <f>D14*I15</f>
        <v>28524.384220274998</v>
      </c>
      <c r="E15" s="27">
        <f>E14*I15</f>
        <v>10696.644082603123</v>
      </c>
      <c r="F15" s="27">
        <f>F14*I15</f>
        <v>10696.644082603123</v>
      </c>
      <c r="G15" s="27">
        <f>G14*I15</f>
        <v>10696.644082603123</v>
      </c>
      <c r="H15" s="27">
        <f>H14*I15</f>
        <v>10696.644082603123</v>
      </c>
      <c r="I15" s="34">
        <f>C15</f>
        <v>71310.960550687494</v>
      </c>
    </row>
    <row r="16" spans="1:9" x14ac:dyDescent="0.25">
      <c r="A16" s="254">
        <v>2</v>
      </c>
      <c r="B16" s="257" t="str">
        <f>'ALDEIA KATON (2)'!C22</f>
        <v>COBERTURA</v>
      </c>
      <c r="C16" s="25">
        <f>C17/C36</f>
        <v>0.20095757193895883</v>
      </c>
      <c r="D16" s="26">
        <v>1</v>
      </c>
      <c r="E16" s="27"/>
      <c r="F16" s="27"/>
      <c r="G16" s="28"/>
      <c r="H16" s="28"/>
      <c r="I16" s="25">
        <f>SUM(D16:H16)</f>
        <v>1</v>
      </c>
    </row>
    <row r="17" spans="1:15" x14ac:dyDescent="0.25">
      <c r="A17" s="254"/>
      <c r="B17" s="257"/>
      <c r="C17" s="27">
        <f>'ALDEIA KATON (2)'!G28</f>
        <v>123823.91817550002</v>
      </c>
      <c r="D17" s="27">
        <f>D16*I17</f>
        <v>123823.91817550002</v>
      </c>
      <c r="E17" s="27"/>
      <c r="F17" s="27"/>
      <c r="G17" s="28"/>
      <c r="H17" s="28"/>
      <c r="I17" s="34">
        <f>C17</f>
        <v>123823.91817550002</v>
      </c>
    </row>
    <row r="18" spans="1:15" x14ac:dyDescent="0.25">
      <c r="A18" s="254">
        <v>3</v>
      </c>
      <c r="B18" s="257" t="str">
        <f>'ALDEIA KATON (2)'!C29</f>
        <v>ESQUADRIAS</v>
      </c>
      <c r="C18" s="25">
        <f>C19/C36</f>
        <v>4.1779324936097595E-2</v>
      </c>
      <c r="D18" s="26">
        <v>1</v>
      </c>
      <c r="E18" s="27"/>
      <c r="F18" s="27"/>
      <c r="G18" s="28"/>
      <c r="H18" s="27"/>
      <c r="I18" s="25">
        <f>SUM(D18:H18)</f>
        <v>1</v>
      </c>
    </row>
    <row r="19" spans="1:15" x14ac:dyDescent="0.25">
      <c r="A19" s="254"/>
      <c r="B19" s="257"/>
      <c r="C19" s="27">
        <f>'ALDEIA KATON (2)'!G31</f>
        <v>25743.144</v>
      </c>
      <c r="D19" s="27">
        <f>D18*I19</f>
        <v>25743.144</v>
      </c>
      <c r="E19" s="27"/>
      <c r="F19" s="27"/>
      <c r="G19" s="28"/>
      <c r="H19" s="27"/>
      <c r="I19" s="34">
        <f>C19</f>
        <v>25743.144</v>
      </c>
    </row>
    <row r="20" spans="1:15" x14ac:dyDescent="0.25">
      <c r="A20" s="254">
        <v>4</v>
      </c>
      <c r="B20" s="255" t="str">
        <f>'ALDEIA KATON (2)'!C32</f>
        <v>REVESTIMENTO</v>
      </c>
      <c r="C20" s="25">
        <f>C21/C36</f>
        <v>3.6293968378481242E-2</v>
      </c>
      <c r="D20" s="26">
        <v>0.25</v>
      </c>
      <c r="E20" s="26">
        <v>0.75</v>
      </c>
      <c r="F20" s="27"/>
      <c r="G20" s="27"/>
      <c r="H20" s="27"/>
      <c r="I20" s="25">
        <f>SUM(D20:H20)</f>
        <v>1</v>
      </c>
    </row>
    <row r="21" spans="1:15" x14ac:dyDescent="0.25">
      <c r="A21" s="254"/>
      <c r="B21" s="259"/>
      <c r="C21" s="27">
        <f>'ALDEIA KATON (2)'!G37</f>
        <v>22363.234823151251</v>
      </c>
      <c r="D21" s="27">
        <f>D20*C21</f>
        <v>5590.8087057878129</v>
      </c>
      <c r="E21" s="27">
        <f>E20*C21</f>
        <v>16772.426117363437</v>
      </c>
      <c r="F21" s="27"/>
      <c r="G21" s="27"/>
      <c r="H21" s="27"/>
      <c r="I21" s="34">
        <f>C21</f>
        <v>22363.234823151251</v>
      </c>
    </row>
    <row r="22" spans="1:15" x14ac:dyDescent="0.25">
      <c r="A22" s="254">
        <v>5</v>
      </c>
      <c r="B22" s="257" t="str">
        <f>'ALDEIA KATON (2)'!C38</f>
        <v>RODAPÉ, SOLEIRA E PEITORIS</v>
      </c>
      <c r="C22" s="25">
        <f>C23/C36</f>
        <v>4.6696372396967228E-4</v>
      </c>
      <c r="D22" s="29"/>
      <c r="E22" s="26">
        <v>1</v>
      </c>
      <c r="F22" s="29"/>
      <c r="G22" s="30"/>
      <c r="H22" s="30"/>
      <c r="I22" s="25">
        <f>SUM(D22:H22)</f>
        <v>1</v>
      </c>
    </row>
    <row r="23" spans="1:15" x14ac:dyDescent="0.25">
      <c r="A23" s="254"/>
      <c r="B23" s="257"/>
      <c r="C23" s="27">
        <f>'ALDEIA KATON (2)'!G40</f>
        <v>287.72878468750002</v>
      </c>
      <c r="D23" s="30"/>
      <c r="E23" s="27">
        <f>E22*C23</f>
        <v>287.72878468750002</v>
      </c>
      <c r="F23" s="30"/>
      <c r="G23" s="30"/>
      <c r="H23" s="30"/>
      <c r="I23" s="34">
        <f>C23</f>
        <v>287.72878468750002</v>
      </c>
    </row>
    <row r="24" spans="1:15" x14ac:dyDescent="0.25">
      <c r="A24" s="254">
        <v>6</v>
      </c>
      <c r="B24" s="257" t="str">
        <f>'ALDEIA KATON (2)'!C41</f>
        <v>PISOS</v>
      </c>
      <c r="C24" s="25">
        <f>C25/C36</f>
        <v>4.1960342507839872E-2</v>
      </c>
      <c r="D24" s="31"/>
      <c r="E24" s="26">
        <v>0.5</v>
      </c>
      <c r="F24" s="26">
        <v>0.5</v>
      </c>
      <c r="G24" s="30"/>
      <c r="H24" s="30"/>
      <c r="I24" s="25">
        <f>SUM(D24:H24)</f>
        <v>1</v>
      </c>
    </row>
    <row r="25" spans="1:15" x14ac:dyDescent="0.25">
      <c r="A25" s="254"/>
      <c r="B25" s="257"/>
      <c r="C25" s="27">
        <f>'ALDEIA KATON (2)'!G47</f>
        <v>25854.681499062499</v>
      </c>
      <c r="D25" s="27"/>
      <c r="E25" s="27">
        <f>E24*C25</f>
        <v>12927.340749531249</v>
      </c>
      <c r="F25" s="27">
        <f>F24*I25</f>
        <v>12927.340749531249</v>
      </c>
      <c r="G25" s="27"/>
      <c r="H25" s="27"/>
      <c r="I25" s="34">
        <f>C25</f>
        <v>25854.681499062499</v>
      </c>
    </row>
    <row r="26" spans="1:15" x14ac:dyDescent="0.25">
      <c r="A26" s="254">
        <v>7</v>
      </c>
      <c r="B26" s="255" t="str">
        <f>'ALDEIA KATON (2)'!C48</f>
        <v>PINTURAS</v>
      </c>
      <c r="C26" s="25">
        <f>C27/C36</f>
        <v>0.13811764379742505</v>
      </c>
      <c r="D26" s="27"/>
      <c r="E26" s="31"/>
      <c r="F26" s="31"/>
      <c r="G26" s="26">
        <v>0.5</v>
      </c>
      <c r="H26" s="26">
        <v>0.5</v>
      </c>
      <c r="I26" s="25">
        <f>SUM(D26:H26)</f>
        <v>1</v>
      </c>
      <c r="L26" s="124"/>
    </row>
    <row r="27" spans="1:15" x14ac:dyDescent="0.25">
      <c r="A27" s="254"/>
      <c r="B27" s="256"/>
      <c r="C27" s="27">
        <f>'ALDEIA KATON (2)'!G53</f>
        <v>85103.873713999987</v>
      </c>
      <c r="D27" s="27"/>
      <c r="E27" s="30"/>
      <c r="F27" s="30"/>
      <c r="G27" s="27">
        <f>G26*I27</f>
        <v>42551.936856999993</v>
      </c>
      <c r="H27" s="27">
        <f>H26*I27</f>
        <v>42551.936856999993</v>
      </c>
      <c r="I27" s="34">
        <f>C27</f>
        <v>85103.873713999987</v>
      </c>
    </row>
    <row r="28" spans="1:15" x14ac:dyDescent="0.25">
      <c r="A28" s="254">
        <v>8</v>
      </c>
      <c r="B28" s="255" t="str">
        <f>'ALDEIA KATON (2)'!C54</f>
        <v>INSTALAÇÕES ELÉTRICAS</v>
      </c>
      <c r="C28" s="25">
        <f>C29/C36</f>
        <v>5.4978607375568873E-2</v>
      </c>
      <c r="D28" s="27"/>
      <c r="E28" s="31"/>
      <c r="F28" s="31"/>
      <c r="G28" s="26">
        <v>0.5</v>
      </c>
      <c r="H28" s="26">
        <v>0.5</v>
      </c>
      <c r="I28" s="25">
        <f>SUM(D28:H28)</f>
        <v>1</v>
      </c>
      <c r="K28" s="113"/>
      <c r="M28" s="113"/>
      <c r="O28" s="113"/>
    </row>
    <row r="29" spans="1:15" x14ac:dyDescent="0.25">
      <c r="A29" s="254"/>
      <c r="B29" s="256"/>
      <c r="C29" s="27">
        <f>'ALDEIA KATON (2)'!G62</f>
        <v>33876.13870625</v>
      </c>
      <c r="D29" s="27"/>
      <c r="E29" s="27"/>
      <c r="F29" s="27"/>
      <c r="G29" s="27">
        <f>G28*I29</f>
        <v>16938.069353125</v>
      </c>
      <c r="H29" s="27">
        <f>H28*I29</f>
        <v>16938.069353125</v>
      </c>
      <c r="I29" s="34">
        <f>C29</f>
        <v>33876.13870625</v>
      </c>
    </row>
    <row r="30" spans="1:15" x14ac:dyDescent="0.25">
      <c r="A30" s="254">
        <v>9</v>
      </c>
      <c r="B30" s="255" t="str">
        <f>'ALDEIA KATON (2)'!C63</f>
        <v>INSTALAÇÕES HIDROSANITÁRIAS</v>
      </c>
      <c r="C30" s="25">
        <f>C31/C36</f>
        <v>2.9969981895893456E-2</v>
      </c>
      <c r="D30" s="27"/>
      <c r="E30" s="27"/>
      <c r="F30" s="31"/>
      <c r="G30" s="31"/>
      <c r="H30" s="26">
        <v>1</v>
      </c>
      <c r="I30" s="25">
        <f>SUM(D30:H30)</f>
        <v>1</v>
      </c>
    </row>
    <row r="31" spans="1:15" x14ac:dyDescent="0.25">
      <c r="A31" s="254"/>
      <c r="B31" s="256"/>
      <c r="C31" s="27">
        <f>'ALDEIA KATON (2)'!G67</f>
        <v>18466.587500000001</v>
      </c>
      <c r="D31" s="27"/>
      <c r="E31" s="27"/>
      <c r="F31" s="27"/>
      <c r="G31" s="27"/>
      <c r="H31" s="27">
        <f>H30*I31</f>
        <v>18466.587500000001</v>
      </c>
      <c r="I31" s="34">
        <f>C31</f>
        <v>18466.587500000001</v>
      </c>
    </row>
    <row r="32" spans="1:15" x14ac:dyDescent="0.25">
      <c r="A32" s="254">
        <v>10</v>
      </c>
      <c r="B32" s="255" t="str">
        <f>'ALDEIA KATON (2)'!C68</f>
        <v>APARELHOS, LOUÇAS e ACESSÓRIOS</v>
      </c>
      <c r="C32" s="25">
        <f>C33/C36</f>
        <v>2.582032461399664E-2</v>
      </c>
      <c r="D32" s="27"/>
      <c r="E32" s="27"/>
      <c r="F32" s="31"/>
      <c r="G32" s="27"/>
      <c r="H32" s="26">
        <v>1</v>
      </c>
      <c r="I32" s="25">
        <f>SUM(D32:H32)</f>
        <v>1</v>
      </c>
    </row>
    <row r="33" spans="1:9" x14ac:dyDescent="0.25">
      <c r="A33" s="254"/>
      <c r="B33" s="256"/>
      <c r="C33" s="27">
        <f>'ALDEIA KATON (2)'!G75</f>
        <v>15909.695421875</v>
      </c>
      <c r="D33" s="27"/>
      <c r="E33" s="27"/>
      <c r="F33" s="30"/>
      <c r="G33" s="30"/>
      <c r="H33" s="27">
        <f>H32*I33</f>
        <v>15909.695421875</v>
      </c>
      <c r="I33" s="34">
        <f>C33</f>
        <v>15909.695421875</v>
      </c>
    </row>
    <row r="34" spans="1:9" x14ac:dyDescent="0.25">
      <c r="A34" s="254">
        <v>11</v>
      </c>
      <c r="B34" s="255" t="str">
        <f>'ALDEIA KATON (2)'!C76</f>
        <v>DIVERSOS</v>
      </c>
      <c r="C34" s="25">
        <f>C35/C36</f>
        <v>8.3153331099234576E-2</v>
      </c>
      <c r="D34" s="27"/>
      <c r="E34" s="27"/>
      <c r="F34" s="31"/>
      <c r="G34" s="31"/>
      <c r="H34" s="26">
        <v>1</v>
      </c>
      <c r="I34" s="25">
        <f>SUM(D34:H34)</f>
        <v>1</v>
      </c>
    </row>
    <row r="35" spans="1:9" x14ac:dyDescent="0.25">
      <c r="A35" s="254"/>
      <c r="B35" s="256"/>
      <c r="C35" s="27">
        <f>'ALDEIA KATON (2)'!G81</f>
        <v>51236.542951362004</v>
      </c>
      <c r="D35" s="27"/>
      <c r="E35" s="30"/>
      <c r="F35" s="30"/>
      <c r="G35" s="30"/>
      <c r="H35" s="27">
        <f>H34*I35</f>
        <v>51236.542951362004</v>
      </c>
      <c r="I35" s="34">
        <f>C35</f>
        <v>51236.542951362004</v>
      </c>
    </row>
    <row r="36" spans="1:9" x14ac:dyDescent="0.25">
      <c r="A36" s="118"/>
      <c r="B36" s="119" t="s">
        <v>135</v>
      </c>
      <c r="C36" s="120">
        <f>SUM(C15,C17,C19,C21,C23,C25,C27,C29,C31,C33,C35)*1.3</f>
        <v>616169.45796454849</v>
      </c>
      <c r="D36" s="31"/>
      <c r="E36" s="31"/>
      <c r="F36" s="31"/>
      <c r="G36" s="31"/>
      <c r="H36" s="31"/>
      <c r="I36" s="25"/>
    </row>
    <row r="37" spans="1:9" x14ac:dyDescent="0.25">
      <c r="A37" s="248" t="str">
        <f>'ALDEIA KATON (2)'!A86:G86</f>
        <v>CONSTRUÇÃO DE QUATRO SALAS DE AULA EM ALVENARIA (ANEXO)</v>
      </c>
      <c r="B37" s="249"/>
      <c r="C37" s="249"/>
      <c r="D37" s="249"/>
      <c r="E37" s="249"/>
      <c r="F37" s="249"/>
      <c r="G37" s="249"/>
      <c r="H37" s="249"/>
      <c r="I37" s="250"/>
    </row>
    <row r="38" spans="1:9" ht="14.25" customHeight="1" thickBot="1" x14ac:dyDescent="0.3">
      <c r="A38" s="251"/>
      <c r="B38" s="252"/>
      <c r="C38" s="252"/>
      <c r="D38" s="252"/>
      <c r="E38" s="252"/>
      <c r="F38" s="252"/>
      <c r="G38" s="252"/>
      <c r="H38" s="252"/>
      <c r="I38" s="253"/>
    </row>
    <row r="39" spans="1:9" x14ac:dyDescent="0.25">
      <c r="A39" s="258">
        <v>12</v>
      </c>
      <c r="B39" s="259" t="str">
        <f>'ALDEIA KATON (2)'!C88</f>
        <v>SERVIÇOS PRELIMINARES</v>
      </c>
      <c r="C39" s="121">
        <f>C40/C63</f>
        <v>7.724943008882483E-3</v>
      </c>
      <c r="D39" s="122">
        <v>1</v>
      </c>
      <c r="E39" s="123"/>
      <c r="F39" s="123"/>
      <c r="G39" s="123"/>
      <c r="H39" s="123"/>
      <c r="I39" s="121">
        <f>SUM(D39:H39)</f>
        <v>1</v>
      </c>
    </row>
    <row r="40" spans="1:9" x14ac:dyDescent="0.25">
      <c r="A40" s="254"/>
      <c r="B40" s="257"/>
      <c r="C40" s="27">
        <f>'ALDEIA KATON (2)'!G91</f>
        <v>4502.0150946562499</v>
      </c>
      <c r="D40" s="27">
        <f>D39*I40</f>
        <v>4502.0150946562499</v>
      </c>
      <c r="E40" s="27"/>
      <c r="F40" s="27"/>
      <c r="G40" s="27"/>
      <c r="H40" s="27"/>
      <c r="I40" s="34">
        <f>C40</f>
        <v>4502.0150946562499</v>
      </c>
    </row>
    <row r="41" spans="1:9" x14ac:dyDescent="0.25">
      <c r="A41" s="254">
        <v>13</v>
      </c>
      <c r="B41" s="257" t="str">
        <f>'ALDEIA KATON (2)'!C92</f>
        <v>MOVIMENTO DE TERRA</v>
      </c>
      <c r="C41" s="25">
        <f>C42/C63</f>
        <v>6.2580363616583428E-3</v>
      </c>
      <c r="D41" s="26">
        <v>1</v>
      </c>
      <c r="E41" s="27"/>
      <c r="F41" s="27"/>
      <c r="G41" s="28"/>
      <c r="H41" s="28"/>
      <c r="I41" s="25">
        <f>SUM(D41:H41)</f>
        <v>1</v>
      </c>
    </row>
    <row r="42" spans="1:9" x14ac:dyDescent="0.25">
      <c r="A42" s="254"/>
      <c r="B42" s="257"/>
      <c r="C42" s="27">
        <f>'ALDEIA KATON (2)'!G95</f>
        <v>3647.1174131250004</v>
      </c>
      <c r="D42" s="27">
        <f>D41*I42</f>
        <v>3647.1174131250004</v>
      </c>
      <c r="E42" s="27"/>
      <c r="F42" s="27"/>
      <c r="G42" s="28"/>
      <c r="H42" s="28"/>
      <c r="I42" s="34">
        <f>C42</f>
        <v>3647.1174131250004</v>
      </c>
    </row>
    <row r="43" spans="1:9" x14ac:dyDescent="0.25">
      <c r="A43" s="254">
        <v>14</v>
      </c>
      <c r="B43" s="257" t="str">
        <f>'ALDEIA KATON (2)'!C96</f>
        <v>FUNDAÇÕES/ESTRUTURA</v>
      </c>
      <c r="C43" s="25">
        <f>C44/C63</f>
        <v>6.7843583807152719E-2</v>
      </c>
      <c r="D43" s="26">
        <v>0.5</v>
      </c>
      <c r="E43" s="26">
        <v>0.5</v>
      </c>
      <c r="F43" s="27"/>
      <c r="G43" s="27"/>
      <c r="H43" s="27"/>
      <c r="I43" s="25">
        <f>SUM(D43:H43)</f>
        <v>1</v>
      </c>
    </row>
    <row r="44" spans="1:9" x14ac:dyDescent="0.25">
      <c r="A44" s="254"/>
      <c r="B44" s="257"/>
      <c r="C44" s="27">
        <f>'ALDEIA KATON (2)'!G101</f>
        <v>39538.523199999996</v>
      </c>
      <c r="D44" s="27">
        <f>D43*I44</f>
        <v>19769.261599999998</v>
      </c>
      <c r="E44" s="27">
        <f>E43*I44</f>
        <v>19769.261599999998</v>
      </c>
      <c r="F44" s="27"/>
      <c r="G44" s="27"/>
      <c r="H44" s="27"/>
      <c r="I44" s="34">
        <f>C44</f>
        <v>39538.523199999996</v>
      </c>
    </row>
    <row r="45" spans="1:9" x14ac:dyDescent="0.25">
      <c r="A45" s="254">
        <v>15</v>
      </c>
      <c r="B45" s="255" t="str">
        <f>'ALDEIA KATON (2)'!C102</f>
        <v>PAREDES E PAINEIS</v>
      </c>
      <c r="C45" s="25">
        <f>C46/C63</f>
        <v>9.5705438054800474E-2</v>
      </c>
      <c r="D45" s="31"/>
      <c r="E45" s="26">
        <v>0.3</v>
      </c>
      <c r="F45" s="26">
        <v>0.7</v>
      </c>
      <c r="G45" s="27"/>
      <c r="H45" s="27"/>
      <c r="I45" s="25">
        <f>SUM(D45:H45)</f>
        <v>1</v>
      </c>
    </row>
    <row r="46" spans="1:9" x14ac:dyDescent="0.25">
      <c r="A46" s="254"/>
      <c r="B46" s="259"/>
      <c r="C46" s="27">
        <f>'ALDEIA KATON (2)'!G107</f>
        <v>55776.117217689498</v>
      </c>
      <c r="D46" s="27"/>
      <c r="E46" s="27">
        <f>E45*I46</f>
        <v>16732.835165306849</v>
      </c>
      <c r="F46" s="27">
        <f>F45*I46</f>
        <v>39043.282052382645</v>
      </c>
      <c r="G46" s="27"/>
      <c r="H46" s="27"/>
      <c r="I46" s="34">
        <f>C46</f>
        <v>55776.117217689498</v>
      </c>
    </row>
    <row r="47" spans="1:9" x14ac:dyDescent="0.25">
      <c r="A47" s="254">
        <v>16</v>
      </c>
      <c r="B47" s="257" t="str">
        <f>'ALDEIA KATON (2)'!C108</f>
        <v>COBERTURA</v>
      </c>
      <c r="C47" s="25">
        <f>C48/C63</f>
        <v>0.21941789549829621</v>
      </c>
      <c r="D47" s="29"/>
      <c r="E47" s="30"/>
      <c r="F47" s="26">
        <v>0.7</v>
      </c>
      <c r="G47" s="26">
        <v>0.3</v>
      </c>
      <c r="H47" s="27"/>
      <c r="I47" s="25">
        <f>SUM(D47:H47)</f>
        <v>1</v>
      </c>
    </row>
    <row r="48" spans="1:9" x14ac:dyDescent="0.25">
      <c r="A48" s="254"/>
      <c r="B48" s="257"/>
      <c r="C48" s="27">
        <f>'ALDEIA KATON (2)'!G114</f>
        <v>127874.42916215624</v>
      </c>
      <c r="D48" s="30"/>
      <c r="E48" s="30"/>
      <c r="F48" s="27">
        <f>F47*I48</f>
        <v>89512.100413509368</v>
      </c>
      <c r="G48" s="27">
        <f>G47*I48</f>
        <v>38362.328748646869</v>
      </c>
      <c r="H48" s="30"/>
      <c r="I48" s="34">
        <f>C48</f>
        <v>127874.42916215624</v>
      </c>
    </row>
    <row r="49" spans="1:14" x14ac:dyDescent="0.25">
      <c r="A49" s="254">
        <v>17</v>
      </c>
      <c r="B49" s="257" t="str">
        <f>'ALDEIA KATON (2)'!C115</f>
        <v>ESQUADRIAS</v>
      </c>
      <c r="C49" s="25">
        <f>C50/C63</f>
        <v>1.2650899078039679E-2</v>
      </c>
      <c r="D49" s="31"/>
      <c r="E49" s="31"/>
      <c r="F49" s="31"/>
      <c r="G49" s="28"/>
      <c r="H49" s="26">
        <v>1</v>
      </c>
      <c r="I49" s="25">
        <f>SUM(D49:H49)</f>
        <v>1</v>
      </c>
    </row>
    <row r="50" spans="1:14" x14ac:dyDescent="0.25">
      <c r="A50" s="254"/>
      <c r="B50" s="257"/>
      <c r="C50" s="27">
        <f>'ALDEIA KATON (2)'!G117</f>
        <v>7372.8102000000008</v>
      </c>
      <c r="D50" s="27"/>
      <c r="E50" s="27"/>
      <c r="F50" s="27"/>
      <c r="G50" s="28"/>
      <c r="H50" s="27">
        <f>H49*I50</f>
        <v>7372.8102000000008</v>
      </c>
      <c r="I50" s="34">
        <f>C50</f>
        <v>7372.8102000000008</v>
      </c>
    </row>
    <row r="51" spans="1:14" x14ac:dyDescent="0.25">
      <c r="A51" s="254">
        <v>18</v>
      </c>
      <c r="B51" s="255" t="str">
        <f>'ALDEIA KATON (2)'!C118</f>
        <v>REVESTIMENTO</v>
      </c>
      <c r="C51" s="25">
        <f>C52/C63</f>
        <v>8.8552722145465446E-2</v>
      </c>
      <c r="D51" s="27"/>
      <c r="E51" s="31"/>
      <c r="F51" s="26">
        <v>0.5</v>
      </c>
      <c r="G51" s="26">
        <v>0.5</v>
      </c>
      <c r="H51" s="27"/>
      <c r="I51" s="25">
        <f>SUM(D51:H51)</f>
        <v>1</v>
      </c>
    </row>
    <row r="52" spans="1:14" x14ac:dyDescent="0.25">
      <c r="A52" s="254"/>
      <c r="B52" s="256"/>
      <c r="C52" s="27">
        <f>'ALDEIA KATON (2)'!G121</f>
        <v>51607.590025373996</v>
      </c>
      <c r="D52" s="27"/>
      <c r="E52" s="30"/>
      <c r="F52" s="30">
        <f>F51*I52</f>
        <v>25803.795012686998</v>
      </c>
      <c r="G52" s="30">
        <f>G51*I52</f>
        <v>25803.795012686998</v>
      </c>
      <c r="H52" s="27"/>
      <c r="I52" s="34">
        <f>C52</f>
        <v>51607.590025373996</v>
      </c>
    </row>
    <row r="53" spans="1:14" x14ac:dyDescent="0.25">
      <c r="A53" s="254">
        <v>19</v>
      </c>
      <c r="B53" s="255" t="str">
        <f>'ALDEIA KATON (2)'!C122</f>
        <v>RODAPÉ, SOLEIRA E PEITORIS</v>
      </c>
      <c r="C53" s="25">
        <f>C54/C63</f>
        <v>3.1599136230891995E-3</v>
      </c>
      <c r="D53" s="27"/>
      <c r="E53" s="31"/>
      <c r="F53" s="31"/>
      <c r="G53" s="26">
        <v>1</v>
      </c>
      <c r="H53" s="31"/>
      <c r="I53" s="25">
        <f>SUM(D53:H53)</f>
        <v>1</v>
      </c>
    </row>
    <row r="54" spans="1:14" x14ac:dyDescent="0.25">
      <c r="A54" s="254"/>
      <c r="B54" s="256"/>
      <c r="C54" s="27">
        <f>'ALDEIA KATON (2)'!G124</f>
        <v>1841.5642435937498</v>
      </c>
      <c r="D54" s="27"/>
      <c r="E54" s="27"/>
      <c r="F54" s="27"/>
      <c r="G54" s="30">
        <f>G53*I54</f>
        <v>1841.5642435937498</v>
      </c>
      <c r="H54" s="27"/>
      <c r="I54" s="34">
        <f>C54</f>
        <v>1841.5642435937498</v>
      </c>
    </row>
    <row r="55" spans="1:14" x14ac:dyDescent="0.25">
      <c r="A55" s="254">
        <v>20</v>
      </c>
      <c r="B55" s="255" t="str">
        <f>'ALDEIA KATON (2)'!C125</f>
        <v>PISOS</v>
      </c>
      <c r="C55" s="25">
        <f>C56/C63</f>
        <v>0.14064093055807686</v>
      </c>
      <c r="D55" s="27"/>
      <c r="E55" s="27"/>
      <c r="F55" s="31"/>
      <c r="G55" s="26">
        <v>1</v>
      </c>
      <c r="H55" s="27"/>
      <c r="I55" s="25">
        <f>SUM(D55:H55)</f>
        <v>1</v>
      </c>
    </row>
    <row r="56" spans="1:14" x14ac:dyDescent="0.25">
      <c r="A56" s="254"/>
      <c r="B56" s="256"/>
      <c r="C56" s="27">
        <f>'ALDEIA KATON (2)'!G130</f>
        <v>81964.047057812495</v>
      </c>
      <c r="D56" s="27"/>
      <c r="E56" s="27"/>
      <c r="F56" s="27"/>
      <c r="G56" s="27">
        <f>G55*I56</f>
        <v>81964.047057812495</v>
      </c>
      <c r="H56" s="27"/>
      <c r="I56" s="34">
        <f>C56</f>
        <v>81964.047057812495</v>
      </c>
    </row>
    <row r="57" spans="1:14" x14ac:dyDescent="0.25">
      <c r="A57" s="254">
        <v>21</v>
      </c>
      <c r="B57" s="255" t="str">
        <f>'ALDEIA KATON (2)'!C131</f>
        <v>PINTURAS</v>
      </c>
      <c r="C57" s="25">
        <f>C58/C63</f>
        <v>8.3362207141353839E-2</v>
      </c>
      <c r="D57" s="27"/>
      <c r="E57" s="27"/>
      <c r="F57" s="31"/>
      <c r="G57" s="30"/>
      <c r="H57" s="26">
        <v>1</v>
      </c>
      <c r="I57" s="25">
        <f>SUM(D57:H57)</f>
        <v>1</v>
      </c>
    </row>
    <row r="58" spans="1:14" x14ac:dyDescent="0.25">
      <c r="A58" s="254"/>
      <c r="B58" s="256"/>
      <c r="C58" s="27">
        <f>'ALDEIA KATON (2)'!G135</f>
        <v>48582.612770437496</v>
      </c>
      <c r="D58" s="27"/>
      <c r="E58" s="27"/>
      <c r="F58" s="30"/>
      <c r="G58" s="30"/>
      <c r="H58" s="27">
        <f>H57*I58</f>
        <v>48582.612770437496</v>
      </c>
      <c r="I58" s="34">
        <f>C58</f>
        <v>48582.612770437496</v>
      </c>
    </row>
    <row r="59" spans="1:14" x14ac:dyDescent="0.25">
      <c r="A59" s="254">
        <v>22</v>
      </c>
      <c r="B59" s="255" t="str">
        <f>'ALDEIA KATON (2)'!C136</f>
        <v>INSTALAÇÕES ELÉTRICAS</v>
      </c>
      <c r="C59" s="25">
        <f>C60/C63</f>
        <v>2.8310599394387608E-2</v>
      </c>
      <c r="D59" s="27"/>
      <c r="E59" s="27"/>
      <c r="F59" s="31"/>
      <c r="G59" s="26">
        <v>0.5</v>
      </c>
      <c r="H59" s="26">
        <v>0.5</v>
      </c>
      <c r="I59" s="25">
        <f>SUM(D59:H59)</f>
        <v>1</v>
      </c>
    </row>
    <row r="60" spans="1:14" x14ac:dyDescent="0.25">
      <c r="A60" s="254"/>
      <c r="B60" s="256"/>
      <c r="C60" s="27">
        <f>'ALDEIA KATON (2)'!G143</f>
        <v>16499.11794375</v>
      </c>
      <c r="D60" s="27"/>
      <c r="E60" s="30"/>
      <c r="F60" s="30"/>
      <c r="G60" s="27">
        <f>G59*I60</f>
        <v>8249.5589718749998</v>
      </c>
      <c r="H60" s="27">
        <f>H59*I60</f>
        <v>8249.5589718749998</v>
      </c>
      <c r="I60" s="34">
        <f>C60</f>
        <v>16499.11794375</v>
      </c>
      <c r="L60" s="113"/>
      <c r="N60" s="113"/>
    </row>
    <row r="61" spans="1:14" x14ac:dyDescent="0.25">
      <c r="A61" s="254">
        <v>23</v>
      </c>
      <c r="B61" s="257" t="str">
        <f>'ALDEIA KATON (2)'!C144</f>
        <v>DIVERSOS</v>
      </c>
      <c r="C61" s="25">
        <f>C62/C63</f>
        <v>1.5603600559566232E-2</v>
      </c>
      <c r="D61" s="76"/>
      <c r="E61" s="31"/>
      <c r="F61" s="27"/>
      <c r="G61" s="27"/>
      <c r="H61" s="26">
        <v>1</v>
      </c>
      <c r="I61" s="25">
        <f>SUM(D61:H61)</f>
        <v>1</v>
      </c>
    </row>
    <row r="62" spans="1:14" x14ac:dyDescent="0.25">
      <c r="A62" s="254"/>
      <c r="B62" s="257"/>
      <c r="C62" s="27">
        <f>'ALDEIA KATON (2)'!G147</f>
        <v>9093.6133987499998</v>
      </c>
      <c r="D62" s="27"/>
      <c r="E62" s="30"/>
      <c r="F62" s="30"/>
      <c r="G62" s="30"/>
      <c r="H62" s="27">
        <f>H61*I62</f>
        <v>9093.6133987499998</v>
      </c>
      <c r="I62" s="34">
        <f>C62</f>
        <v>9093.6133987499998</v>
      </c>
    </row>
    <row r="63" spans="1:14" x14ac:dyDescent="0.25">
      <c r="A63" s="125"/>
      <c r="B63" s="119" t="s">
        <v>135</v>
      </c>
      <c r="C63" s="34">
        <f>SUM(C42,C44,C46,C48,C50,C52,C54,C56,C58,C60,C62,C40)*1.3</f>
        <v>582789.42504554824</v>
      </c>
      <c r="D63" s="31"/>
      <c r="E63" s="31"/>
      <c r="F63" s="31"/>
      <c r="G63" s="31"/>
      <c r="H63" s="31"/>
      <c r="I63" s="25"/>
    </row>
    <row r="64" spans="1:14" x14ac:dyDescent="0.25">
      <c r="A64" s="32" t="s">
        <v>136</v>
      </c>
      <c r="B64" s="32"/>
      <c r="C64" s="32"/>
      <c r="D64" s="33">
        <f>D66/I66</f>
        <v>0.22943309221875199</v>
      </c>
      <c r="E64" s="33">
        <f>E66/I66</f>
        <v>8.3691033004753043E-2</v>
      </c>
      <c r="F64" s="33">
        <f>F66/I66</f>
        <v>0.19298252365671739</v>
      </c>
      <c r="G64" s="33">
        <f>G66/I66</f>
        <v>0.24548825801815891</v>
      </c>
      <c r="H64" s="33">
        <f>H66/I66</f>
        <v>0.24840509310161882</v>
      </c>
      <c r="I64" s="33">
        <f>SUM(D64:H64)</f>
        <v>1</v>
      </c>
    </row>
    <row r="65" spans="1:9" x14ac:dyDescent="0.25">
      <c r="A65" s="32" t="s">
        <v>137</v>
      </c>
      <c r="B65" s="32"/>
      <c r="C65" s="32"/>
      <c r="D65" s="25">
        <f>D64</f>
        <v>0.22943309221875199</v>
      </c>
      <c r="E65" s="25">
        <f t="shared" ref="E65:H65" si="0">D65+E64</f>
        <v>0.31312412522350502</v>
      </c>
      <c r="F65" s="25">
        <f t="shared" si="0"/>
        <v>0.50610664888022239</v>
      </c>
      <c r="G65" s="25">
        <f t="shared" si="0"/>
        <v>0.75159490689838127</v>
      </c>
      <c r="H65" s="25">
        <f t="shared" si="0"/>
        <v>1</v>
      </c>
      <c r="I65" s="50"/>
    </row>
    <row r="66" spans="1:9" x14ac:dyDescent="0.25">
      <c r="A66" s="32" t="s">
        <v>138</v>
      </c>
      <c r="B66" s="32"/>
      <c r="C66" s="32"/>
      <c r="D66" s="34">
        <f t="shared" ref="D66:I66" si="1">SUM(D15,D17,D19,D21,D23,D25,D27,D29,D31,D33,D35,D40,D42,D44,D46,D48,D50,D52,D54,D56,D58,D60,D62,)*1.3</f>
        <v>275080.84397214733</v>
      </c>
      <c r="E66" s="34">
        <f t="shared" si="1"/>
        <v>100342.10744933982</v>
      </c>
      <c r="F66" s="34">
        <f t="shared" si="1"/>
        <v>231378.11100392739</v>
      </c>
      <c r="G66" s="34">
        <f t="shared" si="1"/>
        <v>294330.32762554614</v>
      </c>
      <c r="H66" s="34">
        <f t="shared" si="1"/>
        <v>297827.49295913591</v>
      </c>
      <c r="I66" s="34">
        <f t="shared" si="1"/>
        <v>1198958.8830100964</v>
      </c>
    </row>
    <row r="67" spans="1:9" x14ac:dyDescent="0.25">
      <c r="A67" s="32" t="s">
        <v>139</v>
      </c>
      <c r="B67" s="32"/>
      <c r="C67" s="32"/>
      <c r="D67" s="27">
        <f>D66</f>
        <v>275080.84397214733</v>
      </c>
      <c r="E67" s="27">
        <f t="shared" ref="E67:H67" si="2">D67+E66</f>
        <v>375422.95142148715</v>
      </c>
      <c r="F67" s="27">
        <f t="shared" si="2"/>
        <v>606801.06242541457</v>
      </c>
      <c r="G67" s="27">
        <f t="shared" si="2"/>
        <v>901131.3900509607</v>
      </c>
      <c r="H67" s="27">
        <f t="shared" si="2"/>
        <v>1198958.8830100966</v>
      </c>
      <c r="I67" s="51"/>
    </row>
    <row r="68" spans="1:9" x14ac:dyDescent="0.25">
      <c r="A68" s="227"/>
      <c r="B68" s="227"/>
      <c r="C68" s="227"/>
      <c r="D68" s="227"/>
      <c r="E68" s="227"/>
      <c r="F68" s="227"/>
      <c r="G68" s="227"/>
      <c r="H68" s="227"/>
      <c r="I68" s="227"/>
    </row>
    <row r="69" spans="1:9" x14ac:dyDescent="0.25">
      <c r="A69" s="228"/>
      <c r="B69" s="228"/>
      <c r="C69" s="228"/>
      <c r="D69" s="228"/>
      <c r="E69" s="228"/>
      <c r="F69" s="228"/>
      <c r="G69" s="228"/>
      <c r="H69" s="228"/>
      <c r="I69" s="228"/>
    </row>
    <row r="70" spans="1:9" x14ac:dyDescent="0.25">
      <c r="A70" s="228"/>
      <c r="B70" s="228"/>
      <c r="C70" s="228"/>
      <c r="D70" s="228"/>
      <c r="E70" s="228"/>
      <c r="F70" s="228"/>
      <c r="G70" s="228"/>
      <c r="H70" s="228"/>
      <c r="I70" s="228"/>
    </row>
    <row r="71" spans="1:9" x14ac:dyDescent="0.25">
      <c r="A71" s="228"/>
      <c r="B71" s="228"/>
      <c r="C71" s="228"/>
      <c r="D71" s="228"/>
      <c r="E71" s="228"/>
      <c r="F71" s="228"/>
      <c r="G71" s="228"/>
      <c r="H71" s="228"/>
      <c r="I71" s="228"/>
    </row>
    <row r="72" spans="1:9" x14ac:dyDescent="0.25">
      <c r="A72" s="228"/>
      <c r="B72" s="228"/>
      <c r="C72" s="228"/>
      <c r="D72" s="228"/>
      <c r="E72" s="228"/>
      <c r="F72" s="228"/>
      <c r="G72" s="228"/>
      <c r="H72" s="228"/>
      <c r="I72" s="228"/>
    </row>
    <row r="73" spans="1:9" x14ac:dyDescent="0.25">
      <c r="A73" s="228"/>
      <c r="B73" s="228"/>
      <c r="C73" s="228"/>
      <c r="D73" s="228"/>
      <c r="E73" s="228"/>
      <c r="F73" s="228"/>
      <c r="G73" s="228"/>
      <c r="H73" s="228"/>
      <c r="I73" s="228"/>
    </row>
    <row r="74" spans="1:9" x14ac:dyDescent="0.25">
      <c r="A74" s="228"/>
      <c r="B74" s="228"/>
      <c r="C74" s="228"/>
      <c r="D74" s="228"/>
      <c r="E74" s="228"/>
      <c r="F74" s="228"/>
      <c r="G74" s="228"/>
      <c r="H74" s="228"/>
      <c r="I74" s="228"/>
    </row>
    <row r="75" spans="1:9" x14ac:dyDescent="0.25">
      <c r="A75" s="228"/>
      <c r="B75" s="228"/>
      <c r="C75" s="228"/>
      <c r="D75" s="228"/>
      <c r="E75" s="228"/>
      <c r="F75" s="228"/>
      <c r="G75" s="228"/>
      <c r="H75" s="228"/>
      <c r="I75" s="228"/>
    </row>
    <row r="76" spans="1:9" x14ac:dyDescent="0.25">
      <c r="A76" s="228"/>
      <c r="B76" s="228"/>
      <c r="C76" s="228"/>
      <c r="D76" s="228"/>
      <c r="E76" s="228"/>
      <c r="F76" s="228"/>
      <c r="G76" s="228"/>
      <c r="H76" s="228"/>
      <c r="I76" s="228"/>
    </row>
  </sheetData>
  <mergeCells count="59">
    <mergeCell ref="A8:H8"/>
    <mergeCell ref="A3:I3"/>
    <mergeCell ref="A4:I4"/>
    <mergeCell ref="A5:I5"/>
    <mergeCell ref="A6:I6"/>
    <mergeCell ref="A7:I7"/>
    <mergeCell ref="A9:I9"/>
    <mergeCell ref="A12:A13"/>
    <mergeCell ref="B12:B13"/>
    <mergeCell ref="I12:I13"/>
    <mergeCell ref="A14:A15"/>
    <mergeCell ref="B14:B15"/>
    <mergeCell ref="A10:I11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47:A48"/>
    <mergeCell ref="B47:B48"/>
    <mergeCell ref="A49:A50"/>
    <mergeCell ref="B49:B50"/>
    <mergeCell ref="A34:A35"/>
    <mergeCell ref="B34:B35"/>
    <mergeCell ref="A41:A42"/>
    <mergeCell ref="B41:B42"/>
    <mergeCell ref="A43:A44"/>
    <mergeCell ref="B43:B44"/>
    <mergeCell ref="A45:A46"/>
    <mergeCell ref="B45:B46"/>
    <mergeCell ref="A68:I76"/>
    <mergeCell ref="A37:I38"/>
    <mergeCell ref="A51:A52"/>
    <mergeCell ref="B51:B52"/>
    <mergeCell ref="A53:A54"/>
    <mergeCell ref="B53:B54"/>
    <mergeCell ref="A61:A62"/>
    <mergeCell ref="B61:B62"/>
    <mergeCell ref="A55:A56"/>
    <mergeCell ref="B55:B56"/>
    <mergeCell ref="A57:A58"/>
    <mergeCell ref="B57:B58"/>
    <mergeCell ref="A59:A60"/>
    <mergeCell ref="B59:B60"/>
    <mergeCell ref="A39:A40"/>
    <mergeCell ref="B39:B40"/>
  </mergeCells>
  <pageMargins left="0.511811024" right="0.511811024" top="0.78740157499999996" bottom="0.78740157499999996" header="0.31496062000000002" footer="0.31496062000000002"/>
  <pageSetup paperSize="9" scale="8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abSelected="1" view="pageBreakPreview" topLeftCell="A4" zoomScale="85" zoomScaleSheetLayoutView="85" workbookViewId="0">
      <selection activeCell="C19" sqref="C19"/>
    </sheetView>
  </sheetViews>
  <sheetFormatPr defaultColWidth="8.85546875" defaultRowHeight="15" x14ac:dyDescent="0.25"/>
  <cols>
    <col min="2" max="2" width="13.42578125" customWidth="1"/>
    <col min="3" max="3" width="74.140625" customWidth="1"/>
    <col min="4" max="4" width="10.140625" customWidth="1"/>
    <col min="5" max="5" width="15.28515625" customWidth="1"/>
    <col min="6" max="6" width="12" customWidth="1"/>
    <col min="7" max="7" width="27.28515625" customWidth="1"/>
    <col min="8" max="8" width="9.140625" hidden="1" customWidth="1"/>
    <col min="9" max="9" width="11.42578125" customWidth="1"/>
    <col min="10" max="10" width="13.85546875" bestFit="1" customWidth="1"/>
    <col min="11" max="12" width="11.7109375" bestFit="1" customWidth="1"/>
    <col min="16" max="16" width="8.85546875" customWidth="1"/>
  </cols>
  <sheetData>
    <row r="1" spans="1:10" x14ac:dyDescent="0.25">
      <c r="A1" s="6"/>
      <c r="B1" s="6"/>
      <c r="C1" s="6"/>
      <c r="D1" s="6"/>
      <c r="E1" s="6"/>
      <c r="F1" s="6"/>
      <c r="G1" s="6"/>
    </row>
    <row r="2" spans="1:10" x14ac:dyDescent="0.25">
      <c r="A2" s="6"/>
      <c r="B2" s="6"/>
    </row>
    <row r="3" spans="1:10" x14ac:dyDescent="0.25">
      <c r="A3" s="6"/>
      <c r="B3" s="6"/>
    </row>
    <row r="4" spans="1:10" ht="18.75" x14ac:dyDescent="0.3">
      <c r="C4" s="7"/>
    </row>
    <row r="5" spans="1:10" ht="27.75" customHeight="1" x14ac:dyDescent="0.25">
      <c r="A5" s="49"/>
      <c r="B5" s="49"/>
      <c r="C5" s="238" t="s">
        <v>82</v>
      </c>
      <c r="D5" s="239"/>
      <c r="E5" s="239"/>
      <c r="F5" s="239"/>
      <c r="G5" s="49"/>
    </row>
    <row r="6" spans="1:10" ht="18" customHeight="1" x14ac:dyDescent="0.25">
      <c r="A6" s="49"/>
      <c r="B6" s="49"/>
      <c r="C6" s="238" t="s">
        <v>83</v>
      </c>
      <c r="D6" s="239"/>
      <c r="E6" s="239"/>
      <c r="F6" s="239"/>
      <c r="G6" s="49"/>
      <c r="I6" s="1"/>
    </row>
    <row r="7" spans="1:10" ht="18" customHeight="1" x14ac:dyDescent="0.25">
      <c r="A7" s="240" t="s">
        <v>141</v>
      </c>
      <c r="B7" s="240"/>
      <c r="C7" s="241"/>
      <c r="D7" s="241"/>
      <c r="E7" s="241"/>
      <c r="F7" s="241"/>
      <c r="G7" s="241"/>
      <c r="I7" s="1"/>
    </row>
    <row r="8" spans="1:10" ht="18" customHeight="1" x14ac:dyDescent="0.25">
      <c r="A8" s="6"/>
      <c r="B8" s="6"/>
      <c r="I8" s="1"/>
    </row>
    <row r="9" spans="1:10" ht="25.5" customHeight="1" x14ac:dyDescent="0.3">
      <c r="A9" s="280" t="s">
        <v>567</v>
      </c>
      <c r="B9" s="281"/>
      <c r="C9" s="281"/>
      <c r="D9" s="281"/>
      <c r="E9" s="281"/>
      <c r="F9" s="281"/>
      <c r="G9" s="282"/>
      <c r="I9" s="1"/>
    </row>
    <row r="10" spans="1:10" ht="20.25" customHeight="1" x14ac:dyDescent="0.25">
      <c r="A10" s="13"/>
      <c r="B10" s="283" t="s">
        <v>106</v>
      </c>
      <c r="C10" s="284"/>
      <c r="D10" s="284"/>
      <c r="E10" s="285"/>
      <c r="F10" s="14" t="s">
        <v>107</v>
      </c>
      <c r="G10" s="15">
        <v>0.3</v>
      </c>
      <c r="I10" s="1"/>
    </row>
    <row r="11" spans="1:10" x14ac:dyDescent="0.25">
      <c r="A11" s="232"/>
      <c r="B11" s="233"/>
      <c r="C11" s="233"/>
      <c r="D11" s="233"/>
      <c r="E11" s="233"/>
      <c r="F11" s="233"/>
      <c r="G11" s="234"/>
    </row>
    <row r="12" spans="1:10" ht="15.75" x14ac:dyDescent="0.25">
      <c r="A12" s="40" t="s">
        <v>140</v>
      </c>
      <c r="B12" s="39" t="s">
        <v>163</v>
      </c>
      <c r="C12" s="16" t="s">
        <v>108</v>
      </c>
      <c r="D12" s="17" t="s">
        <v>0</v>
      </c>
      <c r="E12" s="17" t="s">
        <v>1</v>
      </c>
      <c r="F12" s="17" t="s">
        <v>2</v>
      </c>
      <c r="G12" s="17" t="s">
        <v>3</v>
      </c>
    </row>
    <row r="13" spans="1:10" ht="15.75" x14ac:dyDescent="0.25">
      <c r="A13" s="8" t="s">
        <v>5</v>
      </c>
      <c r="B13" s="12"/>
      <c r="C13" s="9" t="s">
        <v>6</v>
      </c>
      <c r="D13" s="2"/>
      <c r="E13" s="3"/>
      <c r="F13" s="2"/>
      <c r="G13" s="3"/>
    </row>
    <row r="14" spans="1:10" s="126" customFormat="1" ht="15.75" x14ac:dyDescent="0.25">
      <c r="A14" s="205" t="s">
        <v>7</v>
      </c>
      <c r="B14" s="206" t="s">
        <v>99</v>
      </c>
      <c r="C14" s="135" t="s">
        <v>143</v>
      </c>
      <c r="D14" s="206" t="s">
        <v>8</v>
      </c>
      <c r="E14" s="77">
        <v>4</v>
      </c>
      <c r="F14" s="77">
        <f>'COMPOSIÇÃO 2'!E37</f>
        <v>288.89737499999995</v>
      </c>
      <c r="G14" s="77">
        <f>F14*E14</f>
        <v>1155.5894999999998</v>
      </c>
    </row>
    <row r="15" spans="1:10" ht="15.75" x14ac:dyDescent="0.25">
      <c r="A15" s="205" t="s">
        <v>32</v>
      </c>
      <c r="B15" s="60" t="s">
        <v>99</v>
      </c>
      <c r="C15" s="61" t="s">
        <v>33</v>
      </c>
      <c r="D15" s="60" t="s">
        <v>8</v>
      </c>
      <c r="E15" s="74">
        <v>99.6</v>
      </c>
      <c r="F15" s="74">
        <f>'COMPOSIÇÃO 2'!E601</f>
        <v>2.7147375</v>
      </c>
      <c r="G15" s="62">
        <f>F15*E15</f>
        <v>270.387855</v>
      </c>
    </row>
    <row r="16" spans="1:10" s="63" customFormat="1" ht="15.75" x14ac:dyDescent="0.25">
      <c r="A16" s="205" t="s">
        <v>34</v>
      </c>
      <c r="B16" s="60" t="s">
        <v>99</v>
      </c>
      <c r="C16" s="61" t="s">
        <v>74</v>
      </c>
      <c r="D16" s="60" t="s">
        <v>8</v>
      </c>
      <c r="E16" s="74">
        <v>99.6</v>
      </c>
      <c r="F16" s="74">
        <f>'COMPOSIÇÃO 2'!E571</f>
        <v>9.2323343750000006</v>
      </c>
      <c r="G16" s="62">
        <f>F16*E16</f>
        <v>919.54050374999997</v>
      </c>
      <c r="J16" s="75"/>
    </row>
    <row r="17" spans="1:10" s="63" customFormat="1" ht="15.75" x14ac:dyDescent="0.25">
      <c r="A17" s="205" t="s">
        <v>75</v>
      </c>
      <c r="B17" s="60" t="s">
        <v>99</v>
      </c>
      <c r="C17" s="61" t="s">
        <v>570</v>
      </c>
      <c r="D17" s="60" t="s">
        <v>0</v>
      </c>
      <c r="E17" s="74">
        <v>1</v>
      </c>
      <c r="F17" s="74">
        <f>'COMPOSIÇÃO 2'!E71</f>
        <v>10358.088048</v>
      </c>
      <c r="G17" s="62">
        <f>F17*E17</f>
        <v>10358.088048</v>
      </c>
      <c r="J17" s="75"/>
    </row>
    <row r="18" spans="1:10" ht="15.75" x14ac:dyDescent="0.25">
      <c r="A18" s="190"/>
      <c r="B18" s="190"/>
      <c r="C18" s="191" t="s">
        <v>481</v>
      </c>
      <c r="D18" s="190"/>
      <c r="E18" s="190"/>
      <c r="F18" s="190"/>
      <c r="G18" s="192">
        <f>SUM(G14:G17)</f>
        <v>12703.605906749999</v>
      </c>
    </row>
    <row r="19" spans="1:10" x14ac:dyDescent="0.25">
      <c r="A19" s="64" t="s">
        <v>9</v>
      </c>
      <c r="B19" s="64"/>
      <c r="C19" s="65" t="s">
        <v>35</v>
      </c>
      <c r="D19" s="60"/>
      <c r="E19" s="74"/>
      <c r="F19" s="74"/>
      <c r="G19" s="62"/>
    </row>
    <row r="20" spans="1:10" x14ac:dyDescent="0.25">
      <c r="A20" s="66" t="s">
        <v>10</v>
      </c>
      <c r="B20" s="60" t="s">
        <v>99</v>
      </c>
      <c r="C20" s="61" t="s">
        <v>36</v>
      </c>
      <c r="D20" s="60" t="s">
        <v>12</v>
      </c>
      <c r="E20" s="74">
        <v>0.81</v>
      </c>
      <c r="F20" s="74">
        <f>'COMPOSIÇÃO 2'!E435</f>
        <v>67.868437499999999</v>
      </c>
      <c r="G20" s="62">
        <f t="shared" ref="G20:G21" si="0">F20*E20</f>
        <v>54.973434375000004</v>
      </c>
    </row>
    <row r="21" spans="1:10" x14ac:dyDescent="0.25">
      <c r="A21" s="66" t="s">
        <v>11</v>
      </c>
      <c r="B21" s="60" t="s">
        <v>99</v>
      </c>
      <c r="C21" s="61" t="s">
        <v>144</v>
      </c>
      <c r="D21" s="60" t="s">
        <v>12</v>
      </c>
      <c r="E21" s="74">
        <v>9.48</v>
      </c>
      <c r="F21" s="74">
        <f>'COMPOSIÇÃO 2'!E582</f>
        <v>71.054437500000006</v>
      </c>
      <c r="G21" s="62">
        <f t="shared" si="0"/>
        <v>673.59606750000012</v>
      </c>
    </row>
    <row r="22" spans="1:10" ht="15.75" x14ac:dyDescent="0.25">
      <c r="A22" s="42"/>
      <c r="B22" s="42"/>
      <c r="C22" s="43" t="s">
        <v>482</v>
      </c>
      <c r="D22" s="42"/>
      <c r="E22" s="42"/>
      <c r="F22" s="44"/>
      <c r="G22" s="45">
        <f>SUM(G20:G21)</f>
        <v>728.56950187500013</v>
      </c>
    </row>
    <row r="23" spans="1:10" x14ac:dyDescent="0.25">
      <c r="A23" s="12" t="s">
        <v>13</v>
      </c>
      <c r="B23" s="12"/>
      <c r="C23" s="9" t="s">
        <v>84</v>
      </c>
      <c r="D23" s="2"/>
      <c r="E23" s="74"/>
      <c r="F23" s="74"/>
      <c r="G23" s="10"/>
    </row>
    <row r="24" spans="1:10" x14ac:dyDescent="0.25">
      <c r="A24" s="2" t="s">
        <v>15</v>
      </c>
      <c r="B24" s="60" t="s">
        <v>99</v>
      </c>
      <c r="C24" s="5" t="s">
        <v>164</v>
      </c>
      <c r="D24" s="2" t="s">
        <v>12</v>
      </c>
      <c r="E24" s="74">
        <v>1.83</v>
      </c>
      <c r="F24" s="74">
        <f>'COMPOSIÇÃO 2'!E445</f>
        <v>2376.2399999999998</v>
      </c>
      <c r="G24" s="10">
        <f t="shared" ref="G24:G25" si="1">F24*E24</f>
        <v>4348.5191999999997</v>
      </c>
    </row>
    <row r="25" spans="1:10" x14ac:dyDescent="0.25">
      <c r="A25" s="2" t="s">
        <v>16</v>
      </c>
      <c r="B25" s="2" t="s">
        <v>284</v>
      </c>
      <c r="C25" s="5" t="s">
        <v>91</v>
      </c>
      <c r="D25" s="2" t="s">
        <v>0</v>
      </c>
      <c r="E25" s="74">
        <v>13</v>
      </c>
      <c r="F25" s="74">
        <v>293.56</v>
      </c>
      <c r="G25" s="10">
        <f t="shared" si="1"/>
        <v>3816.28</v>
      </c>
    </row>
    <row r="26" spans="1:10" ht="15.75" x14ac:dyDescent="0.25">
      <c r="A26" s="42"/>
      <c r="B26" s="42"/>
      <c r="C26" s="43" t="s">
        <v>483</v>
      </c>
      <c r="D26" s="42"/>
      <c r="E26" s="42"/>
      <c r="F26" s="44"/>
      <c r="G26" s="45">
        <f>SUM(G24:G25)</f>
        <v>8164.7991999999995</v>
      </c>
    </row>
    <row r="27" spans="1:10" x14ac:dyDescent="0.25">
      <c r="A27" s="12" t="s">
        <v>18</v>
      </c>
      <c r="B27" s="12"/>
      <c r="C27" s="9" t="s">
        <v>14</v>
      </c>
      <c r="D27" s="2"/>
      <c r="E27" s="74"/>
      <c r="F27" s="74"/>
      <c r="G27" s="10"/>
    </row>
    <row r="28" spans="1:10" x14ac:dyDescent="0.25">
      <c r="A28" s="2" t="s">
        <v>20</v>
      </c>
      <c r="B28" s="60" t="s">
        <v>99</v>
      </c>
      <c r="C28" s="61" t="s">
        <v>38</v>
      </c>
      <c r="D28" s="2" t="s">
        <v>8</v>
      </c>
      <c r="E28" s="74">
        <v>68.5</v>
      </c>
      <c r="F28" s="77">
        <f>'COMPOSIÇÃO 2'!E502</f>
        <v>92.294231249999996</v>
      </c>
      <c r="G28" s="10">
        <f t="shared" ref="G28" si="2">F28*E28</f>
        <v>6322.1548406249995</v>
      </c>
    </row>
    <row r="29" spans="1:10" ht="15.75" x14ac:dyDescent="0.25">
      <c r="A29" s="42"/>
      <c r="B29" s="42"/>
      <c r="C29" s="43" t="s">
        <v>484</v>
      </c>
      <c r="D29" s="42"/>
      <c r="E29" s="42"/>
      <c r="F29" s="44"/>
      <c r="G29" s="45">
        <f>SUM(G28:G28)</f>
        <v>6322.1548406249995</v>
      </c>
    </row>
    <row r="30" spans="1:10" x14ac:dyDescent="0.25">
      <c r="A30" s="12" t="s">
        <v>22</v>
      </c>
      <c r="B30" s="12"/>
      <c r="C30" s="9" t="s">
        <v>39</v>
      </c>
      <c r="D30" s="2"/>
      <c r="E30" s="74"/>
      <c r="F30" s="74"/>
      <c r="G30" s="10"/>
    </row>
    <row r="31" spans="1:10" ht="15.75" x14ac:dyDescent="0.25">
      <c r="A31" s="2" t="s">
        <v>23</v>
      </c>
      <c r="B31" s="60" t="s">
        <v>99</v>
      </c>
      <c r="C31" s="5" t="s">
        <v>40</v>
      </c>
      <c r="D31" s="2" t="s">
        <v>0</v>
      </c>
      <c r="E31" s="74">
        <v>5</v>
      </c>
      <c r="F31" s="81">
        <f>'COMPOSIÇÃO 2'!E113</f>
        <v>2061.8049999999998</v>
      </c>
      <c r="G31" s="10">
        <f t="shared" ref="G31:G35" si="3">F31*E31</f>
        <v>10309.025</v>
      </c>
    </row>
    <row r="32" spans="1:10" x14ac:dyDescent="0.25">
      <c r="A32" s="2" t="s">
        <v>24</v>
      </c>
      <c r="B32" s="60" t="s">
        <v>99</v>
      </c>
      <c r="C32" s="5" t="s">
        <v>42</v>
      </c>
      <c r="D32" s="2" t="s">
        <v>8</v>
      </c>
      <c r="E32" s="74">
        <v>120.9</v>
      </c>
      <c r="F32" s="74">
        <f>'COMPOSIÇÃO 2'!E126</f>
        <v>124.70554687500001</v>
      </c>
      <c r="G32" s="10">
        <f t="shared" si="3"/>
        <v>15076.900617187503</v>
      </c>
    </row>
    <row r="33" spans="1:12" x14ac:dyDescent="0.25">
      <c r="A33" s="2" t="s">
        <v>41</v>
      </c>
      <c r="B33" s="60" t="s">
        <v>99</v>
      </c>
      <c r="C33" s="5" t="s">
        <v>146</v>
      </c>
      <c r="D33" s="2" t="s">
        <v>8</v>
      </c>
      <c r="E33" s="74">
        <v>120.9</v>
      </c>
      <c r="F33" s="74">
        <f>'COMPOSIÇÃO 2'!E139</f>
        <v>68.790906250000006</v>
      </c>
      <c r="G33" s="10">
        <f t="shared" si="3"/>
        <v>8316.8205656250011</v>
      </c>
    </row>
    <row r="34" spans="1:12" x14ac:dyDescent="0.25">
      <c r="A34" s="2" t="s">
        <v>43</v>
      </c>
      <c r="B34" s="60" t="s">
        <v>99</v>
      </c>
      <c r="C34" s="5" t="s">
        <v>145</v>
      </c>
      <c r="D34" s="2" t="s">
        <v>8</v>
      </c>
      <c r="E34" s="74">
        <v>120.9</v>
      </c>
      <c r="F34" s="77">
        <f>'COMPOSIÇÃO 2'!E150</f>
        <v>85.810531249999997</v>
      </c>
      <c r="G34" s="10">
        <f t="shared" si="3"/>
        <v>10374.493228125</v>
      </c>
    </row>
    <row r="35" spans="1:12" x14ac:dyDescent="0.25">
      <c r="A35" s="2" t="s">
        <v>73</v>
      </c>
      <c r="B35" s="60" t="s">
        <v>99</v>
      </c>
      <c r="C35" s="5" t="s">
        <v>147</v>
      </c>
      <c r="D35" s="2" t="s">
        <v>100</v>
      </c>
      <c r="E35" s="74">
        <v>13</v>
      </c>
      <c r="F35" s="74">
        <f>'COMPOSIÇÃO 2'!E161</f>
        <v>65.300790625000005</v>
      </c>
      <c r="G35" s="10">
        <f t="shared" si="3"/>
        <v>848.9102781250001</v>
      </c>
    </row>
    <row r="36" spans="1:12" ht="15.75" x14ac:dyDescent="0.25">
      <c r="A36" s="42"/>
      <c r="B36" s="42"/>
      <c r="C36" s="43" t="s">
        <v>485</v>
      </c>
      <c r="D36" s="42"/>
      <c r="E36" s="42"/>
      <c r="F36" s="44"/>
      <c r="G36" s="45">
        <f>SUM(G31:G35)</f>
        <v>44926.149689062499</v>
      </c>
    </row>
    <row r="37" spans="1:12" x14ac:dyDescent="0.25">
      <c r="A37" s="12" t="s">
        <v>25</v>
      </c>
      <c r="B37" s="12"/>
      <c r="C37" s="9" t="s">
        <v>44</v>
      </c>
      <c r="D37" s="2"/>
      <c r="E37" s="74"/>
      <c r="F37" s="74"/>
      <c r="G37" s="10"/>
    </row>
    <row r="38" spans="1:12" s="63" customFormat="1" x14ac:dyDescent="0.25">
      <c r="A38" s="2" t="s">
        <v>26</v>
      </c>
      <c r="B38" s="60" t="s">
        <v>99</v>
      </c>
      <c r="C38" s="61" t="s">
        <v>346</v>
      </c>
      <c r="D38" s="60" t="s">
        <v>8</v>
      </c>
      <c r="E38" s="74">
        <v>1.32</v>
      </c>
      <c r="F38" s="74">
        <f>'COMPOSIÇÃO 2'!E614</f>
        <v>877.71550000000002</v>
      </c>
      <c r="G38" s="62">
        <f t="shared" ref="G38" si="4">F38*E38</f>
        <v>1158.58446</v>
      </c>
    </row>
    <row r="39" spans="1:12" s="46" customFormat="1" ht="15.75" x14ac:dyDescent="0.25">
      <c r="A39" s="52"/>
      <c r="B39" s="52"/>
      <c r="C39" s="53" t="s">
        <v>486</v>
      </c>
      <c r="D39" s="52"/>
      <c r="E39" s="42"/>
      <c r="F39" s="54"/>
      <c r="G39" s="55">
        <f>SUM(G38:H38)</f>
        <v>1158.58446</v>
      </c>
      <c r="L39" s="46" t="s">
        <v>4</v>
      </c>
    </row>
    <row r="40" spans="1:12" x14ac:dyDescent="0.25">
      <c r="A40" s="12" t="s">
        <v>27</v>
      </c>
      <c r="B40" s="12"/>
      <c r="C40" s="9" t="s">
        <v>45</v>
      </c>
      <c r="D40" s="2"/>
      <c r="E40" s="74"/>
      <c r="F40" s="74"/>
      <c r="G40" s="10"/>
    </row>
    <row r="41" spans="1:12" x14ac:dyDescent="0.25">
      <c r="A41" s="2" t="s">
        <v>28</v>
      </c>
      <c r="B41" s="60" t="s">
        <v>99</v>
      </c>
      <c r="C41" s="61" t="s">
        <v>46</v>
      </c>
      <c r="D41" s="2" t="s">
        <v>8</v>
      </c>
      <c r="E41" s="74">
        <v>89.32</v>
      </c>
      <c r="F41" s="74">
        <f>'COMPOSIÇÃO 2'!E171</f>
        <v>17.818425000000001</v>
      </c>
      <c r="G41" s="10">
        <f t="shared" ref="G41:G42" si="5">F41*E41</f>
        <v>1591.5417210000001</v>
      </c>
    </row>
    <row r="42" spans="1:12" x14ac:dyDescent="0.25">
      <c r="A42" s="2" t="s">
        <v>370</v>
      </c>
      <c r="B42" s="60" t="s">
        <v>99</v>
      </c>
      <c r="C42" s="61" t="s">
        <v>47</v>
      </c>
      <c r="D42" s="2" t="s">
        <v>8</v>
      </c>
      <c r="E42" s="74">
        <v>89.32</v>
      </c>
      <c r="F42" s="74">
        <f>'COMPOSIÇÃO 2'!E191</f>
        <v>71.000916224999997</v>
      </c>
      <c r="G42" s="10">
        <f t="shared" si="5"/>
        <v>6341.801837216999</v>
      </c>
    </row>
    <row r="43" spans="1:12" ht="15.75" x14ac:dyDescent="0.25">
      <c r="A43" s="42"/>
      <c r="B43" s="42"/>
      <c r="C43" s="43" t="s">
        <v>487</v>
      </c>
      <c r="D43" s="42"/>
      <c r="E43" s="42"/>
      <c r="F43" s="44"/>
      <c r="G43" s="45">
        <f>SUM(G41:G42)</f>
        <v>7933.3435582169986</v>
      </c>
    </row>
    <row r="44" spans="1:12" x14ac:dyDescent="0.25">
      <c r="A44" s="12" t="s">
        <v>48</v>
      </c>
      <c r="B44" s="12"/>
      <c r="C44" s="9" t="s">
        <v>19</v>
      </c>
      <c r="D44" s="2"/>
      <c r="E44" s="74"/>
      <c r="F44" s="74"/>
      <c r="G44" s="10"/>
    </row>
    <row r="45" spans="1:12" x14ac:dyDescent="0.25">
      <c r="A45" s="188" t="s">
        <v>50</v>
      </c>
      <c r="B45" s="2" t="s">
        <v>99</v>
      </c>
      <c r="C45" s="5" t="s">
        <v>349</v>
      </c>
      <c r="D45" s="2" t="s">
        <v>8</v>
      </c>
      <c r="E45" s="74">
        <v>94.78</v>
      </c>
      <c r="F45" s="74">
        <f>'COMPOSIÇÃO 2'!E256</f>
        <v>73.0625</v>
      </c>
      <c r="G45" s="10">
        <f t="shared" ref="G45:G47" si="6">F45*E45</f>
        <v>6924.8637500000004</v>
      </c>
    </row>
    <row r="46" spans="1:12" x14ac:dyDescent="0.25">
      <c r="A46" s="188" t="s">
        <v>417</v>
      </c>
      <c r="B46" s="2" t="s">
        <v>99</v>
      </c>
      <c r="C46" s="5" t="s">
        <v>149</v>
      </c>
      <c r="D46" s="2" t="s">
        <v>8</v>
      </c>
      <c r="E46" s="74">
        <v>94.78</v>
      </c>
      <c r="F46" s="74">
        <f>'COMPOSIÇÃO 2'!E267</f>
        <v>54.770624999999995</v>
      </c>
      <c r="G46" s="10">
        <f t="shared" si="6"/>
        <v>5191.1598374999994</v>
      </c>
    </row>
    <row r="47" spans="1:12" x14ac:dyDescent="0.25">
      <c r="A47" s="188" t="s">
        <v>418</v>
      </c>
      <c r="B47" s="2" t="s">
        <v>99</v>
      </c>
      <c r="C47" s="5" t="s">
        <v>357</v>
      </c>
      <c r="D47" s="2" t="s">
        <v>8</v>
      </c>
      <c r="E47" s="74">
        <v>94.78</v>
      </c>
      <c r="F47" s="74">
        <f>'COMPOSIÇÃO 2'!E278</f>
        <v>92.679843750000003</v>
      </c>
      <c r="G47" s="10">
        <f t="shared" si="6"/>
        <v>8784.1955906250005</v>
      </c>
    </row>
    <row r="48" spans="1:12" ht="15.75" x14ac:dyDescent="0.25">
      <c r="A48" s="42"/>
      <c r="B48" s="42"/>
      <c r="C48" s="43" t="s">
        <v>488</v>
      </c>
      <c r="D48" s="42"/>
      <c r="E48" s="42"/>
      <c r="F48" s="44"/>
      <c r="G48" s="45">
        <f>SUM(G45:G47)</f>
        <v>20900.219178125</v>
      </c>
    </row>
    <row r="49" spans="1:7" x14ac:dyDescent="0.25">
      <c r="A49" s="12" t="s">
        <v>51</v>
      </c>
      <c r="B49" s="12"/>
      <c r="C49" s="116" t="s">
        <v>59</v>
      </c>
      <c r="D49" s="2"/>
      <c r="E49" s="74"/>
      <c r="F49" s="74"/>
      <c r="G49" s="10"/>
    </row>
    <row r="50" spans="1:7" x14ac:dyDescent="0.25">
      <c r="A50" s="2" t="s">
        <v>52</v>
      </c>
      <c r="B50" s="2" t="s">
        <v>99</v>
      </c>
      <c r="C50" s="5" t="s">
        <v>364</v>
      </c>
      <c r="D50" s="2" t="s">
        <v>8</v>
      </c>
      <c r="E50" s="74">
        <v>89.32</v>
      </c>
      <c r="F50" s="74">
        <f>'COMPOSIÇÃO 2'!E291</f>
        <v>46.061171874999999</v>
      </c>
      <c r="G50" s="10">
        <f t="shared" ref="G50:G52" si="7">F50*E50</f>
        <v>4114.1838718749996</v>
      </c>
    </row>
    <row r="51" spans="1:7" x14ac:dyDescent="0.25">
      <c r="A51" s="2" t="s">
        <v>53</v>
      </c>
      <c r="B51" s="2" t="s">
        <v>99</v>
      </c>
      <c r="C51" s="117" t="s">
        <v>361</v>
      </c>
      <c r="D51" s="2" t="s">
        <v>8</v>
      </c>
      <c r="E51" s="74">
        <v>120.9</v>
      </c>
      <c r="F51" s="74">
        <f>'COMPOSIÇÃO 2'!E317</f>
        <v>37.114350000000002</v>
      </c>
      <c r="G51" s="10">
        <f t="shared" si="7"/>
        <v>4487.1249150000003</v>
      </c>
    </row>
    <row r="52" spans="1:7" x14ac:dyDescent="0.25">
      <c r="A52" s="2" t="s">
        <v>54</v>
      </c>
      <c r="B52" s="2" t="s">
        <v>99</v>
      </c>
      <c r="C52" s="117" t="s">
        <v>361</v>
      </c>
      <c r="D52" s="2" t="s">
        <v>8</v>
      </c>
      <c r="E52" s="74">
        <v>24.72</v>
      </c>
      <c r="F52" s="74">
        <f>'COMPOSIÇÃO 2'!E305</f>
        <v>48.679240624999998</v>
      </c>
      <c r="G52" s="10">
        <f t="shared" si="7"/>
        <v>1203.3508282499999</v>
      </c>
    </row>
    <row r="53" spans="1:7" ht="15.75" x14ac:dyDescent="0.25">
      <c r="A53" s="42"/>
      <c r="B53" s="42"/>
      <c r="C53" s="43" t="s">
        <v>489</v>
      </c>
      <c r="D53" s="42"/>
      <c r="E53" s="42"/>
      <c r="F53" s="44"/>
      <c r="G53" s="45">
        <f>SUM(G50:G52)</f>
        <v>9804.6596151250014</v>
      </c>
    </row>
    <row r="54" spans="1:7" x14ac:dyDescent="0.25">
      <c r="A54" s="12" t="s">
        <v>56</v>
      </c>
      <c r="B54" s="12"/>
      <c r="C54" s="9" t="s">
        <v>61</v>
      </c>
      <c r="D54" s="2"/>
      <c r="E54" s="74"/>
      <c r="F54" s="74"/>
      <c r="G54" s="10"/>
    </row>
    <row r="55" spans="1:7" x14ac:dyDescent="0.25">
      <c r="A55" s="2" t="s">
        <v>57</v>
      </c>
      <c r="B55" s="2" t="s">
        <v>99</v>
      </c>
      <c r="C55" s="5" t="s">
        <v>63</v>
      </c>
      <c r="D55" s="2" t="s">
        <v>29</v>
      </c>
      <c r="E55" s="74">
        <v>4</v>
      </c>
      <c r="F55" s="74">
        <f>'COMPOSIÇÃO 2'!E332</f>
        <v>284.7528125</v>
      </c>
      <c r="G55" s="10">
        <f>F55*E55</f>
        <v>1139.01125</v>
      </c>
    </row>
    <row r="56" spans="1:7" x14ac:dyDescent="0.25">
      <c r="A56" s="2" t="s">
        <v>58</v>
      </c>
      <c r="B56" s="2" t="s">
        <v>99</v>
      </c>
      <c r="C56" s="5" t="s">
        <v>151</v>
      </c>
      <c r="D56" s="2" t="s">
        <v>29</v>
      </c>
      <c r="E56" s="74">
        <v>1</v>
      </c>
      <c r="F56" s="74">
        <f>'COMPOSIÇÃO 2'!E345</f>
        <v>206.120125</v>
      </c>
      <c r="G56" s="10">
        <f t="shared" ref="G56" si="8">F56*E56</f>
        <v>206.120125</v>
      </c>
    </row>
    <row r="57" spans="1:7" x14ac:dyDescent="0.25">
      <c r="A57" s="2" t="s">
        <v>89</v>
      </c>
      <c r="B57" s="2" t="s">
        <v>288</v>
      </c>
      <c r="C57" s="5" t="s">
        <v>154</v>
      </c>
      <c r="D57" s="2" t="s">
        <v>0</v>
      </c>
      <c r="E57" s="74">
        <v>1</v>
      </c>
      <c r="F57" s="74">
        <v>340.73</v>
      </c>
      <c r="G57" s="10">
        <f>F57*E57</f>
        <v>340.73</v>
      </c>
    </row>
    <row r="58" spans="1:7" x14ac:dyDescent="0.25">
      <c r="A58" s="2" t="s">
        <v>101</v>
      </c>
      <c r="B58" s="2" t="s">
        <v>99</v>
      </c>
      <c r="C58" s="5" t="s">
        <v>518</v>
      </c>
      <c r="D58" s="2" t="s">
        <v>0</v>
      </c>
      <c r="E58" s="74">
        <v>4</v>
      </c>
      <c r="F58" s="74">
        <f>'COMPOSIÇÃO 2'!E355</f>
        <v>40.748509374999998</v>
      </c>
      <c r="G58" s="10">
        <f t="shared" ref="G58" si="9">F58*E58</f>
        <v>162.99403749999999</v>
      </c>
    </row>
    <row r="59" spans="1:7" ht="15.75" x14ac:dyDescent="0.25">
      <c r="A59" s="42"/>
      <c r="B59" s="42"/>
      <c r="C59" s="43" t="s">
        <v>490</v>
      </c>
      <c r="D59" s="42"/>
      <c r="E59" s="42"/>
      <c r="F59" s="44"/>
      <c r="G59" s="45">
        <f>SUM(G55:G58)</f>
        <v>1848.8554125000001</v>
      </c>
    </row>
    <row r="60" spans="1:7" x14ac:dyDescent="0.25">
      <c r="A60" s="12" t="s">
        <v>79</v>
      </c>
      <c r="B60" s="12"/>
      <c r="C60" s="9" t="s">
        <v>296</v>
      </c>
      <c r="D60" s="2"/>
      <c r="E60" s="74"/>
      <c r="F60" s="74"/>
      <c r="G60" s="10"/>
    </row>
    <row r="61" spans="1:7" x14ac:dyDescent="0.25">
      <c r="A61" s="2" t="s">
        <v>80</v>
      </c>
      <c r="B61" s="2" t="s">
        <v>99</v>
      </c>
      <c r="C61" s="5" t="s">
        <v>66</v>
      </c>
      <c r="D61" s="2" t="s">
        <v>29</v>
      </c>
      <c r="E61" s="74">
        <v>1</v>
      </c>
      <c r="F61" s="74">
        <f>'COMPOSIÇÃO 2'!E370</f>
        <v>550.09875000000011</v>
      </c>
      <c r="G61" s="10">
        <f t="shared" ref="G61" si="10">F61*E61</f>
        <v>550.09875000000011</v>
      </c>
    </row>
    <row r="62" spans="1:7" ht="15.75" x14ac:dyDescent="0.25">
      <c r="A62" s="42"/>
      <c r="B62" s="42"/>
      <c r="C62" s="43" t="s">
        <v>491</v>
      </c>
      <c r="D62" s="42"/>
      <c r="E62" s="42"/>
      <c r="F62" s="44"/>
      <c r="G62" s="45">
        <f>SUM(G61:G61)</f>
        <v>550.09875000000011</v>
      </c>
    </row>
    <row r="63" spans="1:7" x14ac:dyDescent="0.25">
      <c r="A63" s="12" t="s">
        <v>60</v>
      </c>
      <c r="B63" s="12"/>
      <c r="C63" s="9" t="s">
        <v>300</v>
      </c>
      <c r="D63" s="2"/>
      <c r="E63" s="74"/>
      <c r="F63" s="74"/>
      <c r="G63" s="10"/>
    </row>
    <row r="64" spans="1:7" x14ac:dyDescent="0.25">
      <c r="A64" s="2" t="s">
        <v>62</v>
      </c>
      <c r="B64" s="2" t="s">
        <v>293</v>
      </c>
      <c r="C64" s="5" t="s">
        <v>87</v>
      </c>
      <c r="D64" s="2" t="s">
        <v>0</v>
      </c>
      <c r="E64" s="74">
        <v>1</v>
      </c>
      <c r="F64" s="74">
        <v>946.9</v>
      </c>
      <c r="G64" s="10">
        <f t="shared" ref="G64:G65" si="11">F64*E64</f>
        <v>946.9</v>
      </c>
    </row>
    <row r="65" spans="1:7" x14ac:dyDescent="0.25">
      <c r="A65" s="2" t="s">
        <v>81</v>
      </c>
      <c r="B65" s="2" t="s">
        <v>294</v>
      </c>
      <c r="C65" s="5" t="s">
        <v>160</v>
      </c>
      <c r="D65" s="2" t="s">
        <v>0</v>
      </c>
      <c r="E65" s="74">
        <v>2</v>
      </c>
      <c r="F65" s="74">
        <v>158.22999999999999</v>
      </c>
      <c r="G65" s="10">
        <f t="shared" si="11"/>
        <v>316.45999999999998</v>
      </c>
    </row>
    <row r="66" spans="1:7" ht="15.75" x14ac:dyDescent="0.25">
      <c r="A66" s="42"/>
      <c r="B66" s="42"/>
      <c r="C66" s="43" t="s">
        <v>492</v>
      </c>
      <c r="D66" s="42"/>
      <c r="E66" s="42"/>
      <c r="F66" s="44"/>
      <c r="G66" s="45">
        <f>SUM(G64:G65)</f>
        <v>1263.3599999999999</v>
      </c>
    </row>
    <row r="67" spans="1:7" x14ac:dyDescent="0.25">
      <c r="A67" s="12" t="s">
        <v>64</v>
      </c>
      <c r="B67" s="12"/>
      <c r="C67" s="9" t="s">
        <v>72</v>
      </c>
      <c r="D67" s="2"/>
      <c r="E67" s="74"/>
      <c r="F67" s="74"/>
      <c r="G67" s="10"/>
    </row>
    <row r="68" spans="1:7" x14ac:dyDescent="0.25">
      <c r="A68" s="2" t="s">
        <v>65</v>
      </c>
      <c r="B68" s="2" t="s">
        <v>99</v>
      </c>
      <c r="C68" s="11" t="s">
        <v>373</v>
      </c>
      <c r="D68" s="2" t="s">
        <v>8</v>
      </c>
      <c r="E68" s="74">
        <v>99.6</v>
      </c>
      <c r="F68" s="74">
        <f>'COMPOSIÇÃO 2'!E546</f>
        <v>9.0491250000000001</v>
      </c>
      <c r="G68" s="10">
        <f t="shared" ref="G68:G69" si="12">F68*E68</f>
        <v>901.29284999999993</v>
      </c>
    </row>
    <row r="69" spans="1:7" x14ac:dyDescent="0.25">
      <c r="A69" s="206" t="s">
        <v>86</v>
      </c>
      <c r="B69" s="206" t="s">
        <v>283</v>
      </c>
      <c r="C69" s="214" t="s">
        <v>376</v>
      </c>
      <c r="D69" s="206" t="s">
        <v>0</v>
      </c>
      <c r="E69" s="77">
        <v>1</v>
      </c>
      <c r="F69" s="77">
        <v>1793.94</v>
      </c>
      <c r="G69" s="77">
        <f t="shared" si="12"/>
        <v>1793.94</v>
      </c>
    </row>
    <row r="70" spans="1:7" ht="15.75" x14ac:dyDescent="0.25">
      <c r="A70" s="41"/>
      <c r="B70" s="42"/>
      <c r="C70" s="43" t="s">
        <v>493</v>
      </c>
      <c r="D70" s="42"/>
      <c r="E70" s="44"/>
      <c r="F70" s="44"/>
      <c r="G70" s="45">
        <f>SUM(G68:G69)</f>
        <v>2695.2328499999999</v>
      </c>
    </row>
    <row r="71" spans="1:7" ht="15.75" x14ac:dyDescent="0.25">
      <c r="A71" s="41"/>
      <c r="B71" s="42"/>
      <c r="C71" s="70"/>
      <c r="D71" s="71"/>
      <c r="E71" s="181"/>
      <c r="F71" s="182"/>
      <c r="G71" s="45"/>
    </row>
    <row r="72" spans="1:7" ht="21" x14ac:dyDescent="0.35">
      <c r="A72" s="18"/>
      <c r="B72" s="19"/>
      <c r="C72" s="221" t="s">
        <v>424</v>
      </c>
      <c r="D72" s="222"/>
      <c r="E72" s="222"/>
      <c r="F72" s="223"/>
      <c r="G72" s="69">
        <f>SUM(G18,G22,G26,G29,G36,G43,G48,G53,G59,G62,G66,G70,G39)</f>
        <v>118999.63296227949</v>
      </c>
    </row>
    <row r="73" spans="1:7" ht="21" x14ac:dyDescent="0.35">
      <c r="A73" s="78"/>
      <c r="B73" s="79"/>
      <c r="C73" s="229" t="s">
        <v>425</v>
      </c>
      <c r="D73" s="230"/>
      <c r="E73" s="230"/>
      <c r="F73" s="231"/>
      <c r="G73" s="80">
        <f>G72*1.3</f>
        <v>154699.52285096335</v>
      </c>
    </row>
    <row r="74" spans="1:7" x14ac:dyDescent="0.25">
      <c r="A74" s="227"/>
      <c r="B74" s="227"/>
      <c r="C74" s="227"/>
      <c r="D74" s="227"/>
      <c r="E74" s="227"/>
      <c r="F74" s="227"/>
      <c r="G74" s="227"/>
    </row>
    <row r="75" spans="1:7" x14ac:dyDescent="0.25">
      <c r="A75" s="228"/>
      <c r="B75" s="228"/>
      <c r="C75" s="228"/>
      <c r="D75" s="228"/>
      <c r="E75" s="228"/>
      <c r="F75" s="228"/>
      <c r="G75" s="228"/>
    </row>
    <row r="76" spans="1:7" x14ac:dyDescent="0.25">
      <c r="A76" s="228"/>
      <c r="B76" s="228"/>
      <c r="C76" s="228"/>
      <c r="D76" s="228"/>
      <c r="E76" s="228"/>
      <c r="F76" s="228"/>
      <c r="G76" s="228"/>
    </row>
    <row r="77" spans="1:7" x14ac:dyDescent="0.25">
      <c r="A77" s="228"/>
      <c r="B77" s="228"/>
      <c r="C77" s="228"/>
      <c r="D77" s="228"/>
      <c r="E77" s="228"/>
      <c r="F77" s="228"/>
      <c r="G77" s="228"/>
    </row>
    <row r="78" spans="1:7" x14ac:dyDescent="0.25">
      <c r="A78" s="228"/>
      <c r="B78" s="228"/>
      <c r="C78" s="228"/>
      <c r="D78" s="228"/>
      <c r="E78" s="228"/>
      <c r="F78" s="228"/>
      <c r="G78" s="228"/>
    </row>
    <row r="79" spans="1:7" x14ac:dyDescent="0.25">
      <c r="A79" s="228"/>
      <c r="B79" s="228"/>
      <c r="C79" s="228"/>
      <c r="D79" s="228"/>
      <c r="E79" s="228"/>
      <c r="F79" s="228"/>
      <c r="G79" s="228"/>
    </row>
    <row r="80" spans="1:7" x14ac:dyDescent="0.25">
      <c r="A80" s="228"/>
      <c r="B80" s="228"/>
      <c r="C80" s="228"/>
      <c r="D80" s="228"/>
      <c r="E80" s="228"/>
      <c r="F80" s="228"/>
      <c r="G80" s="228"/>
    </row>
    <row r="81" spans="1:7" x14ac:dyDescent="0.25">
      <c r="A81" s="228"/>
      <c r="B81" s="228"/>
      <c r="C81" s="228"/>
      <c r="D81" s="228"/>
      <c r="E81" s="228"/>
      <c r="F81" s="228"/>
      <c r="G81" s="228"/>
    </row>
    <row r="82" spans="1:7" x14ac:dyDescent="0.25">
      <c r="A82" s="228"/>
      <c r="B82" s="228"/>
      <c r="C82" s="228"/>
      <c r="D82" s="228"/>
      <c r="E82" s="228"/>
      <c r="F82" s="228"/>
      <c r="G82" s="228"/>
    </row>
    <row r="83" spans="1:7" x14ac:dyDescent="0.25">
      <c r="A83" s="228"/>
      <c r="B83" s="228"/>
      <c r="C83" s="228"/>
      <c r="D83" s="228"/>
      <c r="E83" s="228"/>
      <c r="F83" s="228"/>
      <c r="G83" s="228"/>
    </row>
  </sheetData>
  <mergeCells count="9">
    <mergeCell ref="A11:G11"/>
    <mergeCell ref="C72:F72"/>
    <mergeCell ref="C73:F73"/>
    <mergeCell ref="A74:G83"/>
    <mergeCell ref="C5:F5"/>
    <mergeCell ref="C6:F6"/>
    <mergeCell ref="A7:G7"/>
    <mergeCell ref="A9:G9"/>
    <mergeCell ref="B10:E10"/>
  </mergeCells>
  <printOptions gridLines="1"/>
  <pageMargins left="0.19685039370078741" right="0.19685039370078741" top="0.19685039370078741" bottom="0.19685039370078741" header="0.59055118110236227" footer="0.59055118110236227"/>
  <pageSetup paperSize="9" scale="61" orientation="portrait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opLeftCell="A7" workbookViewId="0">
      <selection activeCell="B40" sqref="B40"/>
    </sheetView>
  </sheetViews>
  <sheetFormatPr defaultColWidth="8.85546875" defaultRowHeight="15" x14ac:dyDescent="0.25"/>
  <cols>
    <col min="2" max="2" width="21.42578125" customWidth="1"/>
    <col min="3" max="3" width="9.140625" bestFit="1" customWidth="1"/>
    <col min="4" max="4" width="10" bestFit="1" customWidth="1"/>
    <col min="6" max="6" width="10.140625" bestFit="1" customWidth="1"/>
    <col min="7" max="7" width="22.85546875" bestFit="1" customWidth="1"/>
    <col min="9" max="11" width="10.42578125" bestFit="1" customWidth="1"/>
    <col min="12" max="12" width="8.140625" customWidth="1"/>
    <col min="13" max="13" width="8.28515625" customWidth="1"/>
  </cols>
  <sheetData>
    <row r="1" spans="1:7" ht="41.25" customHeight="1" x14ac:dyDescent="0.25">
      <c r="A1" s="35"/>
      <c r="B1" s="36"/>
      <c r="C1" s="36"/>
      <c r="D1" s="36"/>
      <c r="E1" s="36"/>
      <c r="F1" s="36"/>
      <c r="G1" s="37"/>
    </row>
    <row r="2" spans="1:7" x14ac:dyDescent="0.25">
      <c r="A2" s="47"/>
      <c r="B2" s="1"/>
      <c r="C2" s="1"/>
      <c r="D2" s="1"/>
      <c r="E2" s="1"/>
      <c r="F2" s="1"/>
      <c r="G2" s="48"/>
    </row>
    <row r="3" spans="1:7" ht="18.75" x14ac:dyDescent="0.3">
      <c r="A3" s="268" t="s">
        <v>82</v>
      </c>
      <c r="B3" s="269"/>
      <c r="C3" s="269"/>
      <c r="D3" s="269"/>
      <c r="E3" s="269"/>
      <c r="F3" s="269"/>
      <c r="G3" s="270"/>
    </row>
    <row r="4" spans="1:7" ht="18.75" x14ac:dyDescent="0.3">
      <c r="A4" s="271" t="s">
        <v>83</v>
      </c>
      <c r="B4" s="272"/>
      <c r="C4" s="272"/>
      <c r="D4" s="272"/>
      <c r="E4" s="272"/>
      <c r="F4" s="272"/>
      <c r="G4" s="273"/>
    </row>
    <row r="5" spans="1:7" ht="45" customHeight="1" x14ac:dyDescent="0.3">
      <c r="A5" s="274" t="s">
        <v>142</v>
      </c>
      <c r="B5" s="275"/>
      <c r="C5" s="275"/>
      <c r="D5" s="275"/>
      <c r="E5" s="275"/>
      <c r="F5" s="275"/>
      <c r="G5" s="276"/>
    </row>
    <row r="6" spans="1:7" ht="34.5" customHeight="1" x14ac:dyDescent="0.3">
      <c r="A6" s="294" t="str">
        <f>'CASA DE FARINHA'!A9:G9</f>
        <v>OBJETO: CONSTRUÇÃO DE UMA CASA DE FARINHA COM ESPAÇO PARA 4 FORNOS.</v>
      </c>
      <c r="B6" s="295"/>
      <c r="C6" s="295"/>
      <c r="D6" s="295"/>
      <c r="E6" s="295"/>
      <c r="F6" s="295"/>
      <c r="G6" s="296"/>
    </row>
    <row r="7" spans="1:7" ht="16.5" customHeight="1" x14ac:dyDescent="0.25">
      <c r="A7" s="277" t="s">
        <v>125</v>
      </c>
      <c r="B7" s="278"/>
      <c r="C7" s="278"/>
      <c r="D7" s="278"/>
      <c r="E7" s="278"/>
      <c r="F7" s="278"/>
      <c r="G7" s="279"/>
    </row>
    <row r="8" spans="1:7" ht="12.75" customHeight="1" x14ac:dyDescent="0.25">
      <c r="A8" s="267"/>
      <c r="B8" s="267"/>
      <c r="C8" s="267"/>
      <c r="D8" s="267"/>
      <c r="E8" s="267"/>
      <c r="F8" s="267"/>
      <c r="G8" s="20" t="s">
        <v>563</v>
      </c>
    </row>
    <row r="9" spans="1:7" ht="14.25" customHeight="1" x14ac:dyDescent="0.25">
      <c r="A9" s="260" t="s">
        <v>126</v>
      </c>
      <c r="B9" s="261"/>
      <c r="C9" s="261"/>
      <c r="D9" s="261"/>
      <c r="E9" s="261"/>
      <c r="F9" s="261"/>
      <c r="G9" s="262"/>
    </row>
    <row r="10" spans="1:7" x14ac:dyDescent="0.25">
      <c r="A10" s="286" t="str">
        <f>'CASA DE FARINHA'!A9:G9</f>
        <v>OBJETO: CONSTRUÇÃO DE UMA CASA DE FARINHA COM ESPAÇO PARA 4 FORNOS.</v>
      </c>
      <c r="B10" s="287"/>
      <c r="C10" s="287"/>
      <c r="D10" s="287"/>
      <c r="E10" s="287"/>
      <c r="F10" s="287"/>
      <c r="G10" s="288"/>
    </row>
    <row r="11" spans="1:7" ht="14.25" customHeight="1" x14ac:dyDescent="0.25">
      <c r="A11" s="289"/>
      <c r="B11" s="290"/>
      <c r="C11" s="290"/>
      <c r="D11" s="290"/>
      <c r="E11" s="290"/>
      <c r="F11" s="290"/>
      <c r="G11" s="291"/>
    </row>
    <row r="12" spans="1:7" ht="14.25" customHeight="1" x14ac:dyDescent="0.25">
      <c r="A12" s="293"/>
      <c r="B12" s="293"/>
      <c r="C12" s="292" t="s">
        <v>130</v>
      </c>
      <c r="D12" s="292"/>
      <c r="E12" s="292"/>
      <c r="F12" s="292"/>
      <c r="G12" s="185"/>
    </row>
    <row r="13" spans="1:7" ht="14.25" customHeight="1" x14ac:dyDescent="0.25">
      <c r="A13" s="293"/>
      <c r="B13" s="293"/>
      <c r="C13" s="186"/>
      <c r="D13" s="187" t="s">
        <v>564</v>
      </c>
      <c r="E13" s="187" t="s">
        <v>565</v>
      </c>
      <c r="F13" s="187" t="s">
        <v>566</v>
      </c>
      <c r="G13" s="185"/>
    </row>
    <row r="14" spans="1:7" x14ac:dyDescent="0.25">
      <c r="A14" s="258" t="s">
        <v>5</v>
      </c>
      <c r="B14" s="259" t="str">
        <f>'CASA DE FARINHA'!C13</f>
        <v>SERVIÇOS PRELIMINARES</v>
      </c>
      <c r="C14" s="121">
        <f>C15/C40</f>
        <v>8.2117938521300948E-2</v>
      </c>
      <c r="D14" s="122">
        <v>1</v>
      </c>
      <c r="E14" s="184"/>
      <c r="F14" s="184"/>
      <c r="G14" s="121">
        <f>SUM(D14:F14)</f>
        <v>1</v>
      </c>
    </row>
    <row r="15" spans="1:7" x14ac:dyDescent="0.25">
      <c r="A15" s="254"/>
      <c r="B15" s="257"/>
      <c r="C15" s="27">
        <f>'CASA DE FARINHA'!G18</f>
        <v>12703.605906749999</v>
      </c>
      <c r="D15" s="27">
        <f>D14*G15</f>
        <v>12703.605906749999</v>
      </c>
      <c r="E15" s="27"/>
      <c r="F15" s="27"/>
      <c r="G15" s="34">
        <f>C15</f>
        <v>12703.605906749999</v>
      </c>
    </row>
    <row r="16" spans="1:7" x14ac:dyDescent="0.25">
      <c r="A16" s="258" t="s">
        <v>9</v>
      </c>
      <c r="B16" s="257" t="str">
        <f>'CASA DE FARINHA'!C19</f>
        <v>MOVIMENTO DE TERRA</v>
      </c>
      <c r="C16" s="25">
        <f>C17/C40</f>
        <v>4.7095782097330702E-3</v>
      </c>
      <c r="D16" s="26">
        <v>1</v>
      </c>
      <c r="E16" s="28"/>
      <c r="F16" s="28"/>
      <c r="G16" s="25">
        <f>SUM(D16:F16)</f>
        <v>1</v>
      </c>
    </row>
    <row r="17" spans="1:7" x14ac:dyDescent="0.25">
      <c r="A17" s="254"/>
      <c r="B17" s="257"/>
      <c r="C17" s="27">
        <f>'CASA DE FARINHA'!G22</f>
        <v>728.56950187500013</v>
      </c>
      <c r="D17" s="27">
        <f>D16*G17</f>
        <v>728.56950187500013</v>
      </c>
      <c r="E17" s="28"/>
      <c r="F17" s="28"/>
      <c r="G17" s="34">
        <f>C17</f>
        <v>728.56950187500013</v>
      </c>
    </row>
    <row r="18" spans="1:7" x14ac:dyDescent="0.25">
      <c r="A18" s="258" t="s">
        <v>13</v>
      </c>
      <c r="B18" s="257" t="str">
        <f>'CASA DE FARINHA'!C23</f>
        <v>FUNDAÇÕES/ESTRUTURA</v>
      </c>
      <c r="C18" s="25">
        <f>C19/C40</f>
        <v>5.2778438158894138E-2</v>
      </c>
      <c r="D18" s="26">
        <v>0.5</v>
      </c>
      <c r="E18" s="26">
        <v>0.5</v>
      </c>
      <c r="F18" s="27"/>
      <c r="G18" s="25">
        <f>SUM(D18:F18)</f>
        <v>1</v>
      </c>
    </row>
    <row r="19" spans="1:7" x14ac:dyDescent="0.25">
      <c r="A19" s="254"/>
      <c r="B19" s="257"/>
      <c r="C19" s="27">
        <f>'CASA DE FARINHA'!G26</f>
        <v>8164.7991999999995</v>
      </c>
      <c r="D19" s="27">
        <f>D18*G19</f>
        <v>4082.3995999999997</v>
      </c>
      <c r="E19" s="27">
        <f>E18*G19</f>
        <v>4082.3995999999997</v>
      </c>
      <c r="F19" s="27"/>
      <c r="G19" s="34">
        <f>C19</f>
        <v>8164.7991999999995</v>
      </c>
    </row>
    <row r="20" spans="1:7" x14ac:dyDescent="0.25">
      <c r="A20" s="258" t="s">
        <v>18</v>
      </c>
      <c r="B20" s="255" t="str">
        <f>'CASA DE FARINHA'!C27</f>
        <v>PAREDES E PAINEIS</v>
      </c>
      <c r="C20" s="25">
        <f>C21/C40</f>
        <v>4.0867319589057351E-2</v>
      </c>
      <c r="D20" s="31"/>
      <c r="E20" s="26">
        <v>0.7</v>
      </c>
      <c r="F20" s="26">
        <v>0.3</v>
      </c>
      <c r="G20" s="25">
        <f>SUM(D20:F20)</f>
        <v>1</v>
      </c>
    </row>
    <row r="21" spans="1:7" x14ac:dyDescent="0.25">
      <c r="A21" s="254"/>
      <c r="B21" s="259"/>
      <c r="C21" s="27">
        <f>'CASA DE FARINHA'!G29</f>
        <v>6322.1548406249995</v>
      </c>
      <c r="D21" s="27"/>
      <c r="E21" s="27">
        <f>E20*C21</f>
        <v>4425.508388437499</v>
      </c>
      <c r="F21" s="27">
        <f>F20*G21</f>
        <v>1896.6464521874998</v>
      </c>
      <c r="G21" s="34">
        <f>C21</f>
        <v>6322.1548406249995</v>
      </c>
    </row>
    <row r="22" spans="1:7" x14ac:dyDescent="0.25">
      <c r="A22" s="258" t="s">
        <v>22</v>
      </c>
      <c r="B22" s="257" t="str">
        <f>'CASA DE FARINHA'!C30</f>
        <v>COBERTURA</v>
      </c>
      <c r="C22" s="25">
        <f>C23/C40</f>
        <v>0.29040910315117197</v>
      </c>
      <c r="D22" s="29"/>
      <c r="E22" s="30"/>
      <c r="F22" s="26">
        <v>1</v>
      </c>
      <c r="G22" s="25">
        <f>SUM(D22:F22)</f>
        <v>1</v>
      </c>
    </row>
    <row r="23" spans="1:7" x14ac:dyDescent="0.25">
      <c r="A23" s="254"/>
      <c r="B23" s="257"/>
      <c r="C23" s="27">
        <f>'CASA DE FARINHA'!G36</f>
        <v>44926.149689062499</v>
      </c>
      <c r="D23" s="30"/>
      <c r="E23" s="30"/>
      <c r="F23" s="30">
        <f>F22*C23</f>
        <v>44926.149689062499</v>
      </c>
      <c r="G23" s="34">
        <f>C23</f>
        <v>44926.149689062499</v>
      </c>
    </row>
    <row r="24" spans="1:7" x14ac:dyDescent="0.25">
      <c r="A24" s="258" t="s">
        <v>25</v>
      </c>
      <c r="B24" s="257" t="str">
        <f>'CASA DE FARINHA'!C37</f>
        <v>ESQUADRIAS</v>
      </c>
      <c r="C24" s="25">
        <f>C25/C40</f>
        <v>7.4892568422216393E-3</v>
      </c>
      <c r="D24" s="31"/>
      <c r="E24" s="31"/>
      <c r="F24" s="26">
        <v>1</v>
      </c>
      <c r="G24" s="25">
        <f>SUM(D24:F24)</f>
        <v>1</v>
      </c>
    </row>
    <row r="25" spans="1:7" x14ac:dyDescent="0.25">
      <c r="A25" s="254"/>
      <c r="B25" s="257"/>
      <c r="C25" s="27">
        <f>'CASA DE FARINHA'!G39</f>
        <v>1158.58446</v>
      </c>
      <c r="D25" s="27"/>
      <c r="E25" s="27"/>
      <c r="F25" s="30">
        <f>F24*C25</f>
        <v>1158.58446</v>
      </c>
      <c r="G25" s="34">
        <f>C25</f>
        <v>1158.58446</v>
      </c>
    </row>
    <row r="26" spans="1:7" x14ac:dyDescent="0.25">
      <c r="A26" s="258" t="s">
        <v>27</v>
      </c>
      <c r="B26" s="255" t="str">
        <f>'CASA DE FARINHA'!C40</f>
        <v>REVESTIMENTO</v>
      </c>
      <c r="C26" s="25">
        <f>C27/C40</f>
        <v>5.1282275549485293E-2</v>
      </c>
      <c r="D26" s="27"/>
      <c r="E26" s="26">
        <v>0.5</v>
      </c>
      <c r="F26" s="26">
        <v>0.5</v>
      </c>
      <c r="G26" s="25">
        <f>SUM(D26:F26)</f>
        <v>1</v>
      </c>
    </row>
    <row r="27" spans="1:7" x14ac:dyDescent="0.25">
      <c r="A27" s="254"/>
      <c r="B27" s="256"/>
      <c r="C27" s="27">
        <f>'CASA DE FARINHA'!G43</f>
        <v>7933.3435582169986</v>
      </c>
      <c r="D27" s="27"/>
      <c r="E27" s="30">
        <f>E26*C27</f>
        <v>3966.6717791084993</v>
      </c>
      <c r="F27" s="30">
        <f>F26*C27</f>
        <v>3966.6717791084993</v>
      </c>
      <c r="G27" s="34">
        <f>C27</f>
        <v>7933.3435582169986</v>
      </c>
    </row>
    <row r="28" spans="1:7" x14ac:dyDescent="0.25">
      <c r="A28" s="258" t="s">
        <v>48</v>
      </c>
      <c r="B28" s="255" t="str">
        <f>'CASA DE FARINHA'!C44</f>
        <v>PISOS</v>
      </c>
      <c r="C28" s="25">
        <f>C29/C40</f>
        <v>0.13510202742034411</v>
      </c>
      <c r="D28" s="27"/>
      <c r="E28" s="26">
        <v>1</v>
      </c>
      <c r="F28" s="31"/>
      <c r="G28" s="25">
        <f>SUM(D28:F28)</f>
        <v>1</v>
      </c>
    </row>
    <row r="29" spans="1:7" x14ac:dyDescent="0.25">
      <c r="A29" s="254"/>
      <c r="B29" s="256"/>
      <c r="C29" s="27">
        <f>'CASA DE FARINHA'!G48</f>
        <v>20900.219178125</v>
      </c>
      <c r="D29" s="27"/>
      <c r="E29" s="30">
        <f>E28*C29</f>
        <v>20900.219178125</v>
      </c>
      <c r="F29" s="27"/>
      <c r="G29" s="34">
        <f>C29</f>
        <v>20900.219178125</v>
      </c>
    </row>
    <row r="30" spans="1:7" x14ac:dyDescent="0.25">
      <c r="A30" s="258" t="s">
        <v>51</v>
      </c>
      <c r="B30" s="255" t="str">
        <f>'CASA DE FARINHA'!C49</f>
        <v>PINTURAS</v>
      </c>
      <c r="C30" s="25">
        <f>C31/C40</f>
        <v>6.3378732102301022E-2</v>
      </c>
      <c r="D30" s="27"/>
      <c r="E30" s="27"/>
      <c r="F30" s="26">
        <v>1</v>
      </c>
      <c r="G30" s="25">
        <f>SUM(D30:F30)</f>
        <v>1</v>
      </c>
    </row>
    <row r="31" spans="1:7" x14ac:dyDescent="0.25">
      <c r="A31" s="254"/>
      <c r="B31" s="256"/>
      <c r="C31" s="27">
        <f>'CASA DE FARINHA'!G53</f>
        <v>9804.6596151250014</v>
      </c>
      <c r="D31" s="27"/>
      <c r="E31" s="27"/>
      <c r="F31" s="30">
        <f>F30*C31</f>
        <v>9804.6596151250014</v>
      </c>
      <c r="G31" s="34">
        <f>C31</f>
        <v>9804.6596151250014</v>
      </c>
    </row>
    <row r="32" spans="1:7" x14ac:dyDescent="0.25">
      <c r="A32" s="258" t="s">
        <v>56</v>
      </c>
      <c r="B32" s="255" t="str">
        <f>'CASA DE FARINHA'!C54</f>
        <v>INSTALAÇÕES ELÉTRICAS</v>
      </c>
      <c r="C32" s="25">
        <f>C33/C40</f>
        <v>1.195126771193197E-2</v>
      </c>
      <c r="D32" s="27"/>
      <c r="E32" s="26">
        <v>0.3</v>
      </c>
      <c r="F32" s="26">
        <v>0.7</v>
      </c>
      <c r="G32" s="25">
        <f>SUM(D32:F32)</f>
        <v>1</v>
      </c>
    </row>
    <row r="33" spans="1:7" x14ac:dyDescent="0.25">
      <c r="A33" s="254"/>
      <c r="B33" s="256"/>
      <c r="C33" s="27">
        <f>'CASA DE FARINHA'!G59</f>
        <v>1848.8554125000001</v>
      </c>
      <c r="D33" s="27"/>
      <c r="E33" s="30">
        <f>E32*C33</f>
        <v>554.65662374999999</v>
      </c>
      <c r="F33" s="30">
        <f>F32*C33</f>
        <v>1294.1987887499999</v>
      </c>
      <c r="G33" s="34">
        <f>C33</f>
        <v>1848.8554125000001</v>
      </c>
    </row>
    <row r="34" spans="1:7" x14ac:dyDescent="0.25">
      <c r="A34" s="258" t="s">
        <v>79</v>
      </c>
      <c r="B34" s="255" t="str">
        <f>'CASA DE FARINHA'!C60</f>
        <v>INSTALAÇÕES HIDROSANITÁRIAS</v>
      </c>
      <c r="C34" s="25">
        <f>C35/C40</f>
        <v>3.5559175611030304E-3</v>
      </c>
      <c r="D34" s="27"/>
      <c r="E34" s="26">
        <v>0.5</v>
      </c>
      <c r="F34" s="26">
        <v>0.5</v>
      </c>
      <c r="G34" s="25">
        <f>SUM(D34:F34)</f>
        <v>1</v>
      </c>
    </row>
    <row r="35" spans="1:7" x14ac:dyDescent="0.25">
      <c r="A35" s="254"/>
      <c r="B35" s="256"/>
      <c r="C35" s="27">
        <f>'CASA DE FARINHA'!G62</f>
        <v>550.09875000000011</v>
      </c>
      <c r="D35" s="27"/>
      <c r="E35" s="30">
        <f>E34*C35</f>
        <v>275.04937500000005</v>
      </c>
      <c r="F35" s="30">
        <f>F34*C35</f>
        <v>275.04937500000005</v>
      </c>
      <c r="G35" s="34">
        <f>C35</f>
        <v>550.09875000000011</v>
      </c>
    </row>
    <row r="36" spans="1:7" x14ac:dyDescent="0.25">
      <c r="A36" s="258" t="s">
        <v>60</v>
      </c>
      <c r="B36" s="255" t="str">
        <f>'CASA DE FARINHA'!C63</f>
        <v>APARELHOS, LOUÇAS e ACESSÓRIOS</v>
      </c>
      <c r="C36" s="25">
        <f>C37/C40</f>
        <v>8.1665410255797218E-3</v>
      </c>
      <c r="D36" s="27"/>
      <c r="E36" s="27"/>
      <c r="F36" s="26">
        <v>1</v>
      </c>
      <c r="G36" s="25">
        <f>SUM(D36:F36)</f>
        <v>1</v>
      </c>
    </row>
    <row r="37" spans="1:7" x14ac:dyDescent="0.25">
      <c r="A37" s="254"/>
      <c r="B37" s="256"/>
      <c r="C37" s="27">
        <f>'CASA DE FARINHA'!G66</f>
        <v>1263.3599999999999</v>
      </c>
      <c r="D37" s="27"/>
      <c r="E37" s="27"/>
      <c r="F37" s="30">
        <f>F36*C37</f>
        <v>1263.3599999999999</v>
      </c>
      <c r="G37" s="34">
        <f>C37</f>
        <v>1263.3599999999999</v>
      </c>
    </row>
    <row r="38" spans="1:7" x14ac:dyDescent="0.25">
      <c r="A38" s="258" t="s">
        <v>64</v>
      </c>
      <c r="B38" s="255" t="str">
        <f>'CASA DE FARINHA'!C67</f>
        <v>DIVERSOS</v>
      </c>
      <c r="C38" s="25">
        <f>C39/C40</f>
        <v>1.7422373387644977E-2</v>
      </c>
      <c r="D38" s="27"/>
      <c r="E38" s="27"/>
      <c r="F38" s="26">
        <v>1</v>
      </c>
      <c r="G38" s="25">
        <f>SUM(D38:F38)</f>
        <v>1</v>
      </c>
    </row>
    <row r="39" spans="1:7" x14ac:dyDescent="0.25">
      <c r="A39" s="254"/>
      <c r="B39" s="256"/>
      <c r="C39" s="27">
        <f>'CASA DE FARINHA'!G70</f>
        <v>2695.2328499999999</v>
      </c>
      <c r="D39" s="27"/>
      <c r="E39" s="27"/>
      <c r="F39" s="30">
        <f>F38*C39</f>
        <v>2695.2328499999999</v>
      </c>
      <c r="G39" s="34">
        <f>C39</f>
        <v>2695.2328499999999</v>
      </c>
    </row>
    <row r="40" spans="1:7" x14ac:dyDescent="0.25">
      <c r="A40" s="183"/>
      <c r="B40" s="119" t="s">
        <v>135</v>
      </c>
      <c r="C40" s="120">
        <f>SUM(C15,C17,C19,C21,C23,C25,C27,C29,C31,C33,C35,C37,C39)*1.3</f>
        <v>154699.52285096335</v>
      </c>
      <c r="D40" s="31"/>
      <c r="E40" s="31"/>
      <c r="F40" s="31"/>
      <c r="G40" s="25"/>
    </row>
    <row r="41" spans="1:7" x14ac:dyDescent="0.25">
      <c r="A41" s="32" t="s">
        <v>136</v>
      </c>
      <c r="B41" s="32"/>
      <c r="C41" s="32"/>
      <c r="D41" s="33">
        <f>D43/G43</f>
        <v>0.14718175655362539</v>
      </c>
      <c r="E41" s="33">
        <f>E43/G43</f>
        <v>0.28743370120530665</v>
      </c>
      <c r="F41" s="33">
        <f>F43/G43</f>
        <v>0.56538454224106793</v>
      </c>
      <c r="G41" s="33">
        <f>SUM(D41:F41)</f>
        <v>1</v>
      </c>
    </row>
    <row r="42" spans="1:7" x14ac:dyDescent="0.25">
      <c r="A42" s="32" t="s">
        <v>137</v>
      </c>
      <c r="B42" s="32"/>
      <c r="C42" s="32"/>
      <c r="D42" s="25">
        <f>D41</f>
        <v>0.14718175655362539</v>
      </c>
      <c r="E42" s="25">
        <f t="shared" ref="E42:F42" si="0">D42+E41</f>
        <v>0.43461545775893207</v>
      </c>
      <c r="F42" s="25">
        <f t="shared" si="0"/>
        <v>1</v>
      </c>
      <c r="G42" s="50"/>
    </row>
    <row r="43" spans="1:7" x14ac:dyDescent="0.25">
      <c r="A43" s="32" t="s">
        <v>138</v>
      </c>
      <c r="B43" s="32"/>
      <c r="C43" s="32"/>
      <c r="D43" s="34">
        <f>SUM(D15,D17,D19)*1.3</f>
        <v>22768.947511212496</v>
      </c>
      <c r="E43" s="34">
        <f>SUM(E15,E17,E19,E21,E23,E25,E27,E29,E31,E33,E35,E37,E39)*1.3</f>
        <v>44465.856427747305</v>
      </c>
      <c r="F43" s="34">
        <f>SUM(F15,F17,F19,F21,F23,F25,F27,F29,F31,F33,F35,F37,F39)*1.3</f>
        <v>87464.718912003547</v>
      </c>
      <c r="G43" s="34">
        <f>SUM(,G15,G17,G19,G21,G23,G25,G27,G29,G31,G33,G35,G37,G39)*1.3</f>
        <v>154699.52285096335</v>
      </c>
    </row>
    <row r="44" spans="1:7" x14ac:dyDescent="0.25">
      <c r="A44" s="32" t="s">
        <v>139</v>
      </c>
      <c r="B44" s="32"/>
      <c r="C44" s="32"/>
      <c r="D44" s="27">
        <f>D43</f>
        <v>22768.947511212496</v>
      </c>
      <c r="E44" s="27">
        <f t="shared" ref="E44:F44" si="1">D44+E43</f>
        <v>67234.803938959798</v>
      </c>
      <c r="F44" s="27">
        <f t="shared" si="1"/>
        <v>154699.52285096335</v>
      </c>
      <c r="G44" s="51"/>
    </row>
    <row r="45" spans="1:7" x14ac:dyDescent="0.25">
      <c r="A45" s="227"/>
      <c r="B45" s="227"/>
      <c r="C45" s="227"/>
      <c r="D45" s="227"/>
      <c r="E45" s="227"/>
      <c r="F45" s="227"/>
      <c r="G45" s="227"/>
    </row>
    <row r="46" spans="1:7" x14ac:dyDescent="0.25">
      <c r="A46" s="228"/>
      <c r="B46" s="228"/>
      <c r="C46" s="228"/>
      <c r="D46" s="228"/>
      <c r="E46" s="228"/>
      <c r="F46" s="228"/>
      <c r="G46" s="228"/>
    </row>
    <row r="47" spans="1:7" x14ac:dyDescent="0.25">
      <c r="A47" s="228"/>
      <c r="B47" s="228"/>
      <c r="C47" s="228"/>
      <c r="D47" s="228"/>
      <c r="E47" s="228"/>
      <c r="F47" s="228"/>
      <c r="G47" s="228"/>
    </row>
    <row r="48" spans="1:7" x14ac:dyDescent="0.25">
      <c r="A48" s="228"/>
      <c r="B48" s="228"/>
      <c r="C48" s="228"/>
      <c r="D48" s="228"/>
      <c r="E48" s="228"/>
      <c r="F48" s="228"/>
      <c r="G48" s="228"/>
    </row>
    <row r="49" spans="1:7" x14ac:dyDescent="0.25">
      <c r="A49" s="228"/>
      <c r="B49" s="228"/>
      <c r="C49" s="228"/>
      <c r="D49" s="228"/>
      <c r="E49" s="228"/>
      <c r="F49" s="228"/>
      <c r="G49" s="228"/>
    </row>
    <row r="50" spans="1:7" x14ac:dyDescent="0.25">
      <c r="A50" s="228"/>
      <c r="B50" s="228"/>
      <c r="C50" s="228"/>
      <c r="D50" s="228"/>
      <c r="E50" s="228"/>
      <c r="F50" s="228"/>
      <c r="G50" s="228"/>
    </row>
    <row r="51" spans="1:7" x14ac:dyDescent="0.25">
      <c r="A51" s="228"/>
      <c r="B51" s="228"/>
      <c r="C51" s="228"/>
      <c r="D51" s="228"/>
      <c r="E51" s="228"/>
      <c r="F51" s="228"/>
      <c r="G51" s="228"/>
    </row>
    <row r="52" spans="1:7" x14ac:dyDescent="0.25">
      <c r="A52" s="228"/>
      <c r="B52" s="228"/>
      <c r="C52" s="228"/>
      <c r="D52" s="228"/>
      <c r="E52" s="228"/>
      <c r="F52" s="228"/>
      <c r="G52" s="228"/>
    </row>
    <row r="53" spans="1:7" x14ac:dyDescent="0.25">
      <c r="A53" s="228"/>
      <c r="B53" s="228"/>
      <c r="C53" s="228"/>
      <c r="D53" s="228"/>
      <c r="E53" s="228"/>
      <c r="F53" s="228"/>
      <c r="G53" s="228"/>
    </row>
  </sheetData>
  <mergeCells count="38">
    <mergeCell ref="A9:G9"/>
    <mergeCell ref="A3:G3"/>
    <mergeCell ref="A4:G4"/>
    <mergeCell ref="A5:G5"/>
    <mergeCell ref="A6:G6"/>
    <mergeCell ref="A7:G7"/>
    <mergeCell ref="A8:F8"/>
    <mergeCell ref="B22:B23"/>
    <mergeCell ref="A10:G11"/>
    <mergeCell ref="A14:A15"/>
    <mergeCell ref="B14:B15"/>
    <mergeCell ref="A16:A17"/>
    <mergeCell ref="B16:B17"/>
    <mergeCell ref="C12:F12"/>
    <mergeCell ref="A12:B12"/>
    <mergeCell ref="A13:B13"/>
    <mergeCell ref="A18:A19"/>
    <mergeCell ref="B18:B19"/>
    <mergeCell ref="A20:A21"/>
    <mergeCell ref="B20:B21"/>
    <mergeCell ref="A22:A23"/>
    <mergeCell ref="A38:A39"/>
    <mergeCell ref="B38:B39"/>
    <mergeCell ref="A45:G53"/>
    <mergeCell ref="A30:A31"/>
    <mergeCell ref="B30:B31"/>
    <mergeCell ref="A32:A33"/>
    <mergeCell ref="B32:B33"/>
    <mergeCell ref="A34:A35"/>
    <mergeCell ref="B34:B35"/>
    <mergeCell ref="A36:A37"/>
    <mergeCell ref="B36:B37"/>
    <mergeCell ref="A24:A25"/>
    <mergeCell ref="B24:B25"/>
    <mergeCell ref="A26:A27"/>
    <mergeCell ref="B26:B27"/>
    <mergeCell ref="A28:A29"/>
    <mergeCell ref="B28:B29"/>
  </mergeCells>
  <pageMargins left="0.511811024" right="0.511811024" top="0.78740157499999996" bottom="0.78740157499999996" header="0.31496062000000002" footer="0.31496062000000002"/>
  <pageSetup paperSize="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opLeftCell="A70" zoomScaleNormal="100" zoomScalePageLayoutView="85" workbookViewId="0">
      <selection activeCell="C17" sqref="C17"/>
    </sheetView>
  </sheetViews>
  <sheetFormatPr defaultColWidth="8.85546875" defaultRowHeight="15" x14ac:dyDescent="0.25"/>
  <cols>
    <col min="2" max="2" width="13.42578125" customWidth="1"/>
    <col min="3" max="3" width="51.140625" customWidth="1"/>
    <col min="4" max="4" width="10.140625" customWidth="1"/>
    <col min="5" max="5" width="9.42578125" bestFit="1" customWidth="1"/>
    <col min="6" max="6" width="42.85546875" customWidth="1"/>
  </cols>
  <sheetData>
    <row r="1" spans="1:6" x14ac:dyDescent="0.2">
      <c r="A1" s="6"/>
      <c r="B1" s="6"/>
      <c r="C1" s="6"/>
      <c r="D1" s="6"/>
      <c r="E1" s="6"/>
      <c r="F1" s="6"/>
    </row>
    <row r="2" spans="1:6" x14ac:dyDescent="0.2">
      <c r="A2" s="6"/>
      <c r="B2" s="6"/>
    </row>
    <row r="3" spans="1:6" x14ac:dyDescent="0.2">
      <c r="A3" s="6"/>
      <c r="B3" s="6"/>
    </row>
    <row r="4" spans="1:6" ht="18.95" x14ac:dyDescent="0.25">
      <c r="C4" s="7"/>
    </row>
    <row r="5" spans="1:6" ht="15.75" x14ac:dyDescent="0.25">
      <c r="A5" s="238" t="s">
        <v>82</v>
      </c>
      <c r="B5" s="238"/>
      <c r="C5" s="238"/>
      <c r="D5" s="238"/>
      <c r="E5" s="238"/>
      <c r="F5" s="238"/>
    </row>
    <row r="6" spans="1:6" ht="15.95" x14ac:dyDescent="0.2">
      <c r="A6" s="238" t="s">
        <v>83</v>
      </c>
      <c r="B6" s="238"/>
      <c r="C6" s="238"/>
      <c r="D6" s="238"/>
      <c r="E6" s="238"/>
      <c r="F6" s="238"/>
    </row>
    <row r="7" spans="1:6" ht="15.75" x14ac:dyDescent="0.25">
      <c r="A7" s="240" t="s">
        <v>141</v>
      </c>
      <c r="B7" s="240"/>
      <c r="C7" s="241"/>
      <c r="D7" s="241"/>
      <c r="E7" s="241"/>
      <c r="F7" s="241"/>
    </row>
    <row r="8" spans="1:6" x14ac:dyDescent="0.2">
      <c r="A8" s="6"/>
      <c r="B8" s="6"/>
    </row>
    <row r="9" spans="1:6" ht="18.75" x14ac:dyDescent="0.3">
      <c r="A9" s="299" t="s">
        <v>388</v>
      </c>
      <c r="B9" s="300"/>
      <c r="C9" s="300"/>
      <c r="D9" s="300"/>
      <c r="E9" s="300"/>
      <c r="F9" s="301"/>
    </row>
    <row r="10" spans="1:6" ht="18" x14ac:dyDescent="0.2">
      <c r="A10" s="13"/>
      <c r="B10" s="302"/>
      <c r="C10" s="303"/>
      <c r="D10" s="303"/>
      <c r="E10" s="304"/>
      <c r="F10" s="15"/>
    </row>
    <row r="11" spans="1:6" x14ac:dyDescent="0.25">
      <c r="A11" s="82" t="s">
        <v>140</v>
      </c>
      <c r="B11" s="83" t="s">
        <v>163</v>
      </c>
      <c r="C11" s="82" t="s">
        <v>108</v>
      </c>
      <c r="D11" s="84" t="s">
        <v>0</v>
      </c>
      <c r="E11" s="84" t="s">
        <v>1</v>
      </c>
      <c r="F11" s="84"/>
    </row>
    <row r="12" spans="1:6" x14ac:dyDescent="0.25">
      <c r="A12" s="85" t="s">
        <v>5</v>
      </c>
      <c r="B12" s="85"/>
      <c r="C12" s="86" t="s">
        <v>6</v>
      </c>
      <c r="D12" s="87"/>
      <c r="E12" s="88"/>
      <c r="F12" s="88"/>
    </row>
    <row r="13" spans="1:6" s="136" customFormat="1" x14ac:dyDescent="0.25">
      <c r="A13" s="161" t="s">
        <v>7</v>
      </c>
      <c r="B13" s="161" t="s">
        <v>99</v>
      </c>
      <c r="C13" s="162" t="s">
        <v>33</v>
      </c>
      <c r="D13" s="161" t="s">
        <v>8</v>
      </c>
      <c r="E13" s="90">
        <v>476.43</v>
      </c>
      <c r="F13" s="163" t="s">
        <v>536</v>
      </c>
    </row>
    <row r="14" spans="1:6" s="136" customFormat="1" x14ac:dyDescent="0.25">
      <c r="A14" s="161" t="s">
        <v>32</v>
      </c>
      <c r="B14" s="161" t="s">
        <v>99</v>
      </c>
      <c r="C14" s="162" t="s">
        <v>74</v>
      </c>
      <c r="D14" s="161" t="s">
        <v>8</v>
      </c>
      <c r="E14" s="90">
        <v>476.43</v>
      </c>
      <c r="F14" s="163" t="s">
        <v>536</v>
      </c>
    </row>
    <row r="15" spans="1:6" s="136" customFormat="1" x14ac:dyDescent="0.25">
      <c r="A15" s="161" t="s">
        <v>34</v>
      </c>
      <c r="B15" s="161" t="s">
        <v>281</v>
      </c>
      <c r="C15" s="162" t="s">
        <v>90</v>
      </c>
      <c r="D15" s="161" t="s">
        <v>8</v>
      </c>
      <c r="E15" s="90">
        <v>16</v>
      </c>
      <c r="F15" s="90" t="s">
        <v>389</v>
      </c>
    </row>
    <row r="16" spans="1:6" s="136" customFormat="1" x14ac:dyDescent="0.25">
      <c r="A16" s="161" t="s">
        <v>75</v>
      </c>
      <c r="B16" s="161" t="s">
        <v>282</v>
      </c>
      <c r="C16" s="162" t="s">
        <v>143</v>
      </c>
      <c r="D16" s="161" t="s">
        <v>8</v>
      </c>
      <c r="E16" s="90">
        <v>8</v>
      </c>
      <c r="F16" s="90" t="s">
        <v>573</v>
      </c>
    </row>
    <row r="17" spans="1:6" s="136" customFormat="1" x14ac:dyDescent="0.25">
      <c r="A17" s="161" t="s">
        <v>76</v>
      </c>
      <c r="B17" s="161" t="s">
        <v>99</v>
      </c>
      <c r="C17" s="162" t="s">
        <v>77</v>
      </c>
      <c r="D17" s="161" t="s">
        <v>8</v>
      </c>
      <c r="E17" s="90">
        <v>132</v>
      </c>
      <c r="F17" s="90" t="s">
        <v>390</v>
      </c>
    </row>
    <row r="18" spans="1:6" s="136" customFormat="1" x14ac:dyDescent="0.25">
      <c r="A18" s="161" t="s">
        <v>353</v>
      </c>
      <c r="B18" s="161" t="s">
        <v>99</v>
      </c>
      <c r="C18" s="162" t="s">
        <v>297</v>
      </c>
      <c r="D18" s="161" t="s">
        <v>0</v>
      </c>
      <c r="E18" s="164">
        <v>1</v>
      </c>
      <c r="F18" s="90"/>
    </row>
    <row r="19" spans="1:6" x14ac:dyDescent="0.2">
      <c r="A19" s="93"/>
      <c r="B19" s="93"/>
      <c r="C19" s="94" t="s">
        <v>109</v>
      </c>
      <c r="D19" s="93"/>
      <c r="E19" s="93"/>
      <c r="F19" s="95"/>
    </row>
    <row r="20" spans="1:6" x14ac:dyDescent="0.2">
      <c r="A20" s="96" t="s">
        <v>9</v>
      </c>
      <c r="B20" s="96"/>
      <c r="C20" s="97" t="s">
        <v>35</v>
      </c>
      <c r="D20" s="89"/>
      <c r="E20" s="90"/>
      <c r="F20" s="92"/>
    </row>
    <row r="21" spans="1:6" s="136" customFormat="1" ht="77.25" x14ac:dyDescent="0.25">
      <c r="A21" s="161" t="s">
        <v>10</v>
      </c>
      <c r="B21" s="161" t="s">
        <v>99</v>
      </c>
      <c r="C21" s="162" t="s">
        <v>36</v>
      </c>
      <c r="D21" s="161" t="s">
        <v>12</v>
      </c>
      <c r="E21" s="90">
        <v>5.75</v>
      </c>
      <c r="F21" s="163" t="s">
        <v>540</v>
      </c>
    </row>
    <row r="22" spans="1:6" s="136" customFormat="1" ht="51.75" x14ac:dyDescent="0.25">
      <c r="A22" s="161" t="s">
        <v>11</v>
      </c>
      <c r="B22" s="161" t="s">
        <v>99</v>
      </c>
      <c r="C22" s="162" t="s">
        <v>144</v>
      </c>
      <c r="D22" s="161" t="s">
        <v>12</v>
      </c>
      <c r="E22" s="90">
        <v>56.09</v>
      </c>
      <c r="F22" s="163" t="s">
        <v>538</v>
      </c>
    </row>
    <row r="23" spans="1:6" x14ac:dyDescent="0.25">
      <c r="A23" s="98"/>
      <c r="B23" s="98"/>
      <c r="C23" s="99" t="s">
        <v>110</v>
      </c>
      <c r="D23" s="98"/>
      <c r="E23" s="98"/>
      <c r="F23" s="100"/>
    </row>
    <row r="24" spans="1:6" x14ac:dyDescent="0.25">
      <c r="A24" s="85" t="s">
        <v>13</v>
      </c>
      <c r="B24" s="85"/>
      <c r="C24" s="86" t="s">
        <v>84</v>
      </c>
      <c r="D24" s="87"/>
      <c r="E24" s="90"/>
      <c r="F24" s="101"/>
    </row>
    <row r="25" spans="1:6" s="136" customFormat="1" ht="39" x14ac:dyDescent="0.25">
      <c r="A25" s="161" t="s">
        <v>15</v>
      </c>
      <c r="B25" s="161" t="s">
        <v>99</v>
      </c>
      <c r="C25" s="162" t="s">
        <v>164</v>
      </c>
      <c r="D25" s="161" t="s">
        <v>12</v>
      </c>
      <c r="E25" s="90">
        <v>6.2</v>
      </c>
      <c r="F25" s="163" t="s">
        <v>539</v>
      </c>
    </row>
    <row r="26" spans="1:6" s="136" customFormat="1" ht="51" x14ac:dyDescent="0.25">
      <c r="A26" s="161" t="s">
        <v>16</v>
      </c>
      <c r="B26" s="161" t="s">
        <v>99</v>
      </c>
      <c r="C26" s="162" t="s">
        <v>165</v>
      </c>
      <c r="D26" s="161" t="s">
        <v>12</v>
      </c>
      <c r="E26" s="90">
        <v>6.92</v>
      </c>
      <c r="F26" s="165" t="s">
        <v>537</v>
      </c>
    </row>
    <row r="27" spans="1:6" s="136" customFormat="1" x14ac:dyDescent="0.25">
      <c r="A27" s="161" t="s">
        <v>17</v>
      </c>
      <c r="B27" s="161" t="s">
        <v>99</v>
      </c>
      <c r="C27" s="162" t="s">
        <v>166</v>
      </c>
      <c r="D27" s="161" t="s">
        <v>12</v>
      </c>
      <c r="E27" s="90">
        <v>1.89</v>
      </c>
      <c r="F27" s="90" t="s">
        <v>541</v>
      </c>
    </row>
    <row r="28" spans="1:6" s="136" customFormat="1" x14ac:dyDescent="0.25">
      <c r="A28" s="161" t="s">
        <v>37</v>
      </c>
      <c r="B28" s="161" t="s">
        <v>284</v>
      </c>
      <c r="C28" s="162" t="s">
        <v>91</v>
      </c>
      <c r="D28" s="161" t="s">
        <v>0</v>
      </c>
      <c r="E28" s="90">
        <v>41</v>
      </c>
      <c r="F28" s="90" t="s">
        <v>391</v>
      </c>
    </row>
    <row r="29" spans="1:6" x14ac:dyDescent="0.25">
      <c r="A29" s="98"/>
      <c r="B29" s="98"/>
      <c r="C29" s="99" t="s">
        <v>111</v>
      </c>
      <c r="D29" s="98"/>
      <c r="E29" s="98"/>
      <c r="F29" s="100"/>
    </row>
    <row r="30" spans="1:6" x14ac:dyDescent="0.25">
      <c r="A30" s="85" t="s">
        <v>18</v>
      </c>
      <c r="B30" s="85"/>
      <c r="C30" s="86" t="s">
        <v>14</v>
      </c>
      <c r="D30" s="87"/>
      <c r="E30" s="90"/>
      <c r="F30" s="101"/>
    </row>
    <row r="31" spans="1:6" s="136" customFormat="1" ht="26.25" x14ac:dyDescent="0.25">
      <c r="A31" s="161" t="s">
        <v>20</v>
      </c>
      <c r="B31" s="161" t="s">
        <v>99</v>
      </c>
      <c r="C31" s="162" t="s">
        <v>38</v>
      </c>
      <c r="D31" s="161" t="s">
        <v>8</v>
      </c>
      <c r="E31" s="90">
        <v>359.02</v>
      </c>
      <c r="F31" s="163" t="s">
        <v>546</v>
      </c>
    </row>
    <row r="32" spans="1:6" s="136" customFormat="1" ht="26.25" x14ac:dyDescent="0.25">
      <c r="A32" s="161" t="s">
        <v>78</v>
      </c>
      <c r="B32" s="161" t="s">
        <v>99</v>
      </c>
      <c r="C32" s="162" t="s">
        <v>543</v>
      </c>
      <c r="D32" s="161" t="s">
        <v>8</v>
      </c>
      <c r="E32" s="90">
        <v>19.79</v>
      </c>
      <c r="F32" s="163" t="s">
        <v>545</v>
      </c>
    </row>
    <row r="33" spans="1:6" s="136" customFormat="1" ht="39" x14ac:dyDescent="0.25">
      <c r="A33" s="161" t="s">
        <v>369</v>
      </c>
      <c r="B33" s="161" t="s">
        <v>384</v>
      </c>
      <c r="C33" s="162" t="s">
        <v>385</v>
      </c>
      <c r="D33" s="161" t="s">
        <v>8</v>
      </c>
      <c r="E33" s="90">
        <v>115.68</v>
      </c>
      <c r="F33" s="163" t="s">
        <v>392</v>
      </c>
    </row>
    <row r="34" spans="1:6" s="136" customFormat="1" ht="39" x14ac:dyDescent="0.25">
      <c r="A34" s="161" t="s">
        <v>414</v>
      </c>
      <c r="B34" s="161" t="s">
        <v>285</v>
      </c>
      <c r="C34" s="162" t="s">
        <v>92</v>
      </c>
      <c r="D34" s="161" t="s">
        <v>21</v>
      </c>
      <c r="E34" s="90">
        <v>291.33</v>
      </c>
      <c r="F34" s="163" t="s">
        <v>393</v>
      </c>
    </row>
    <row r="35" spans="1:6" x14ac:dyDescent="0.25">
      <c r="A35" s="98"/>
      <c r="B35" s="98"/>
      <c r="C35" s="99" t="s">
        <v>112</v>
      </c>
      <c r="D35" s="98"/>
      <c r="E35" s="98"/>
      <c r="F35" s="100"/>
    </row>
    <row r="36" spans="1:6" x14ac:dyDescent="0.25">
      <c r="A36" s="85" t="s">
        <v>22</v>
      </c>
      <c r="B36" s="85"/>
      <c r="C36" s="86" t="s">
        <v>39</v>
      </c>
      <c r="D36" s="87"/>
      <c r="E36" s="90"/>
      <c r="F36" s="101"/>
    </row>
    <row r="37" spans="1:6" s="136" customFormat="1" x14ac:dyDescent="0.25">
      <c r="A37" s="161" t="s">
        <v>23</v>
      </c>
      <c r="B37" s="161" t="s">
        <v>99</v>
      </c>
      <c r="C37" s="162" t="s">
        <v>40</v>
      </c>
      <c r="D37" s="161" t="s">
        <v>0</v>
      </c>
      <c r="E37" s="90">
        <v>20</v>
      </c>
      <c r="F37" s="90" t="s">
        <v>394</v>
      </c>
    </row>
    <row r="38" spans="1:6" s="136" customFormat="1" ht="39" x14ac:dyDescent="0.25">
      <c r="A38" s="161" t="s">
        <v>24</v>
      </c>
      <c r="B38" s="161" t="s">
        <v>99</v>
      </c>
      <c r="C38" s="162" t="s">
        <v>42</v>
      </c>
      <c r="D38" s="161" t="s">
        <v>8</v>
      </c>
      <c r="E38" s="90">
        <v>712.54</v>
      </c>
      <c r="F38" s="163" t="s">
        <v>547</v>
      </c>
    </row>
    <row r="39" spans="1:6" s="136" customFormat="1" ht="39" x14ac:dyDescent="0.25">
      <c r="A39" s="161" t="s">
        <v>41</v>
      </c>
      <c r="B39" s="161" t="s">
        <v>99</v>
      </c>
      <c r="C39" s="166" t="s">
        <v>146</v>
      </c>
      <c r="D39" s="161" t="s">
        <v>8</v>
      </c>
      <c r="E39" s="90">
        <v>712.54</v>
      </c>
      <c r="F39" s="163" t="s">
        <v>547</v>
      </c>
    </row>
    <row r="40" spans="1:6" s="136" customFormat="1" ht="39" x14ac:dyDescent="0.25">
      <c r="A40" s="161" t="s">
        <v>43</v>
      </c>
      <c r="B40" s="161" t="s">
        <v>99</v>
      </c>
      <c r="C40" s="162" t="s">
        <v>145</v>
      </c>
      <c r="D40" s="161" t="s">
        <v>8</v>
      </c>
      <c r="E40" s="90">
        <v>1213.8800000000001</v>
      </c>
      <c r="F40" s="163" t="s">
        <v>548</v>
      </c>
    </row>
    <row r="41" spans="1:6" s="136" customFormat="1" ht="39" x14ac:dyDescent="0.25">
      <c r="A41" s="161" t="s">
        <v>73</v>
      </c>
      <c r="B41" s="161" t="s">
        <v>99</v>
      </c>
      <c r="C41" s="162" t="s">
        <v>147</v>
      </c>
      <c r="D41" s="161" t="s">
        <v>21</v>
      </c>
      <c r="E41" s="90">
        <v>204.45</v>
      </c>
      <c r="F41" s="163" t="s">
        <v>549</v>
      </c>
    </row>
    <row r="42" spans="1:6" x14ac:dyDescent="0.25">
      <c r="A42" s="98"/>
      <c r="B42" s="98"/>
      <c r="C42" s="99" t="s">
        <v>113</v>
      </c>
      <c r="D42" s="98"/>
      <c r="E42" s="98"/>
      <c r="F42" s="100"/>
    </row>
    <row r="43" spans="1:6" x14ac:dyDescent="0.25">
      <c r="A43" s="85" t="s">
        <v>25</v>
      </c>
      <c r="B43" s="85"/>
      <c r="C43" s="86" t="s">
        <v>44</v>
      </c>
      <c r="D43" s="87"/>
      <c r="E43" s="90"/>
      <c r="F43" s="101"/>
    </row>
    <row r="44" spans="1:6" s="136" customFormat="1" x14ac:dyDescent="0.25">
      <c r="A44" s="161" t="s">
        <v>26</v>
      </c>
      <c r="B44" s="161" t="s">
        <v>99</v>
      </c>
      <c r="C44" s="162" t="s">
        <v>346</v>
      </c>
      <c r="D44" s="161" t="s">
        <v>8</v>
      </c>
      <c r="E44" s="90">
        <v>9.7200000000000006</v>
      </c>
      <c r="F44" s="90" t="s">
        <v>559</v>
      </c>
    </row>
    <row r="45" spans="1:6" x14ac:dyDescent="0.25">
      <c r="A45" s="103"/>
      <c r="B45" s="103"/>
      <c r="C45" s="104" t="s">
        <v>114</v>
      </c>
      <c r="D45" s="103"/>
      <c r="E45" s="98"/>
      <c r="F45" s="105"/>
    </row>
    <row r="46" spans="1:6" x14ac:dyDescent="0.25">
      <c r="A46" s="85" t="s">
        <v>27</v>
      </c>
      <c r="B46" s="85"/>
      <c r="C46" s="86" t="s">
        <v>45</v>
      </c>
      <c r="D46" s="87"/>
      <c r="E46" s="90"/>
      <c r="F46" s="101"/>
    </row>
    <row r="47" spans="1:6" s="136" customFormat="1" ht="77.25" x14ac:dyDescent="0.25">
      <c r="A47" s="161" t="s">
        <v>28</v>
      </c>
      <c r="B47" s="161" t="s">
        <v>99</v>
      </c>
      <c r="C47" s="162" t="s">
        <v>46</v>
      </c>
      <c r="D47" s="161" t="s">
        <v>8</v>
      </c>
      <c r="E47" s="90">
        <v>858</v>
      </c>
      <c r="F47" s="163" t="s">
        <v>550</v>
      </c>
    </row>
    <row r="48" spans="1:6" s="136" customFormat="1" ht="77.25" x14ac:dyDescent="0.25">
      <c r="A48" s="161" t="s">
        <v>370</v>
      </c>
      <c r="B48" s="161" t="s">
        <v>99</v>
      </c>
      <c r="C48" s="162" t="s">
        <v>47</v>
      </c>
      <c r="D48" s="161" t="s">
        <v>8</v>
      </c>
      <c r="E48" s="90">
        <v>858</v>
      </c>
      <c r="F48" s="163" t="s">
        <v>550</v>
      </c>
    </row>
    <row r="49" spans="1:6" s="136" customFormat="1" ht="77.25" x14ac:dyDescent="0.25">
      <c r="A49" s="161" t="s">
        <v>30</v>
      </c>
      <c r="B49" s="161" t="s">
        <v>355</v>
      </c>
      <c r="C49" s="162" t="s">
        <v>354</v>
      </c>
      <c r="D49" s="161" t="s">
        <v>8</v>
      </c>
      <c r="E49" s="90">
        <v>187.66</v>
      </c>
      <c r="F49" s="163" t="s">
        <v>551</v>
      </c>
    </row>
    <row r="50" spans="1:6" s="136" customFormat="1" x14ac:dyDescent="0.25">
      <c r="A50" s="161" t="s">
        <v>31</v>
      </c>
      <c r="B50" s="161" t="s">
        <v>99</v>
      </c>
      <c r="C50" s="162" t="s">
        <v>55</v>
      </c>
      <c r="D50" s="161" t="s">
        <v>8</v>
      </c>
      <c r="E50" s="90">
        <v>34.520000000000003</v>
      </c>
      <c r="F50" s="90" t="s">
        <v>395</v>
      </c>
    </row>
    <row r="51" spans="1:6" x14ac:dyDescent="0.25">
      <c r="A51" s="98"/>
      <c r="B51" s="98"/>
      <c r="C51" s="99" t="s">
        <v>115</v>
      </c>
      <c r="D51" s="98"/>
      <c r="E51" s="98"/>
      <c r="F51" s="100"/>
    </row>
    <row r="52" spans="1:6" x14ac:dyDescent="0.25">
      <c r="A52" s="85" t="s">
        <v>48</v>
      </c>
      <c r="B52" s="85"/>
      <c r="C52" s="86" t="s">
        <v>49</v>
      </c>
      <c r="D52" s="87"/>
      <c r="E52" s="90"/>
      <c r="F52" s="101"/>
    </row>
    <row r="53" spans="1:6" s="136" customFormat="1" ht="26.25" x14ac:dyDescent="0.25">
      <c r="A53" s="161" t="s">
        <v>50</v>
      </c>
      <c r="B53" s="161" t="s">
        <v>99</v>
      </c>
      <c r="C53" s="162" t="s">
        <v>148</v>
      </c>
      <c r="D53" s="161" t="s">
        <v>21</v>
      </c>
      <c r="E53" s="90">
        <v>127.73</v>
      </c>
      <c r="F53" s="163" t="s">
        <v>396</v>
      </c>
    </row>
    <row r="54" spans="1:6" x14ac:dyDescent="0.25">
      <c r="A54" s="98"/>
      <c r="B54" s="98"/>
      <c r="C54" s="99" t="s">
        <v>116</v>
      </c>
      <c r="D54" s="98"/>
      <c r="E54" s="98"/>
      <c r="F54" s="100"/>
    </row>
    <row r="55" spans="1:6" x14ac:dyDescent="0.25">
      <c r="A55" s="85" t="s">
        <v>51</v>
      </c>
      <c r="B55" s="85"/>
      <c r="C55" s="86" t="s">
        <v>19</v>
      </c>
      <c r="D55" s="87"/>
      <c r="E55" s="90"/>
      <c r="F55" s="101"/>
    </row>
    <row r="56" spans="1:6" s="136" customFormat="1" ht="26.25" x14ac:dyDescent="0.25">
      <c r="A56" s="161" t="s">
        <v>52</v>
      </c>
      <c r="B56" s="161" t="s">
        <v>99</v>
      </c>
      <c r="C56" s="166" t="s">
        <v>349</v>
      </c>
      <c r="D56" s="161" t="s">
        <v>8</v>
      </c>
      <c r="E56" s="90">
        <v>562.32000000000005</v>
      </c>
      <c r="F56" s="90" t="s">
        <v>552</v>
      </c>
    </row>
    <row r="57" spans="1:6" s="136" customFormat="1" x14ac:dyDescent="0.25">
      <c r="A57" s="161" t="s">
        <v>53</v>
      </c>
      <c r="B57" s="161" t="s">
        <v>99</v>
      </c>
      <c r="C57" s="162" t="s">
        <v>149</v>
      </c>
      <c r="D57" s="161" t="s">
        <v>8</v>
      </c>
      <c r="E57" s="90">
        <v>562.32000000000005</v>
      </c>
      <c r="F57" s="90" t="s">
        <v>552</v>
      </c>
    </row>
    <row r="58" spans="1:6" s="136" customFormat="1" x14ac:dyDescent="0.25">
      <c r="A58" s="161" t="s">
        <v>54</v>
      </c>
      <c r="B58" s="161" t="s">
        <v>99</v>
      </c>
      <c r="C58" s="162" t="s">
        <v>55</v>
      </c>
      <c r="D58" s="161" t="s">
        <v>8</v>
      </c>
      <c r="E58" s="90">
        <v>208.36</v>
      </c>
      <c r="F58" s="90" t="s">
        <v>397</v>
      </c>
    </row>
    <row r="59" spans="1:6" s="136" customFormat="1" ht="26.25" x14ac:dyDescent="0.25">
      <c r="A59" s="161" t="s">
        <v>371</v>
      </c>
      <c r="B59" s="161" t="s">
        <v>367</v>
      </c>
      <c r="C59" s="166" t="s">
        <v>368</v>
      </c>
      <c r="D59" s="161" t="s">
        <v>8</v>
      </c>
      <c r="E59" s="90">
        <v>111.77</v>
      </c>
      <c r="F59" s="90" t="s">
        <v>391</v>
      </c>
    </row>
    <row r="60" spans="1:6" s="136" customFormat="1" x14ac:dyDescent="0.25">
      <c r="A60" s="161" t="s">
        <v>372</v>
      </c>
      <c r="B60" s="161" t="s">
        <v>99</v>
      </c>
      <c r="C60" s="162" t="s">
        <v>357</v>
      </c>
      <c r="D60" s="161" t="s">
        <v>8</v>
      </c>
      <c r="E60" s="90">
        <v>360.34</v>
      </c>
      <c r="F60" s="90" t="s">
        <v>553</v>
      </c>
    </row>
    <row r="61" spans="1:6" x14ac:dyDescent="0.25">
      <c r="A61" s="98"/>
      <c r="B61" s="98"/>
      <c r="C61" s="99" t="s">
        <v>117</v>
      </c>
      <c r="D61" s="98"/>
      <c r="E61" s="98"/>
      <c r="F61" s="100"/>
    </row>
    <row r="62" spans="1:6" x14ac:dyDescent="0.25">
      <c r="A62" s="85" t="s">
        <v>56</v>
      </c>
      <c r="B62" s="85"/>
      <c r="C62" s="86" t="s">
        <v>59</v>
      </c>
      <c r="D62" s="87"/>
      <c r="E62" s="90"/>
      <c r="F62" s="101"/>
    </row>
    <row r="63" spans="1:6" s="136" customFormat="1" ht="39" x14ac:dyDescent="0.25">
      <c r="A63" s="161" t="s">
        <v>57</v>
      </c>
      <c r="B63" s="161" t="s">
        <v>99</v>
      </c>
      <c r="C63" s="162" t="s">
        <v>364</v>
      </c>
      <c r="D63" s="161" t="s">
        <v>8</v>
      </c>
      <c r="E63" s="90">
        <v>1926.68</v>
      </c>
      <c r="F63" s="163" t="s">
        <v>555</v>
      </c>
    </row>
    <row r="64" spans="1:6" s="136" customFormat="1" ht="26.25" x14ac:dyDescent="0.25">
      <c r="A64" s="161" t="s">
        <v>58</v>
      </c>
      <c r="B64" s="161" t="s">
        <v>150</v>
      </c>
      <c r="C64" s="167" t="s">
        <v>88</v>
      </c>
      <c r="D64" s="161" t="s">
        <v>8</v>
      </c>
      <c r="E64" s="90">
        <v>24</v>
      </c>
      <c r="F64" s="90" t="s">
        <v>398</v>
      </c>
    </row>
    <row r="65" spans="1:6" s="136" customFormat="1" ht="149.25" customHeight="1" x14ac:dyDescent="0.25">
      <c r="A65" s="161" t="s">
        <v>89</v>
      </c>
      <c r="B65" s="161" t="s">
        <v>99</v>
      </c>
      <c r="C65" s="166" t="s">
        <v>362</v>
      </c>
      <c r="D65" s="161" t="s">
        <v>8</v>
      </c>
      <c r="E65" s="90">
        <v>519.74</v>
      </c>
      <c r="F65" s="180" t="s">
        <v>558</v>
      </c>
    </row>
    <row r="66" spans="1:6" s="136" customFormat="1" ht="39" x14ac:dyDescent="0.25">
      <c r="A66" s="161" t="s">
        <v>101</v>
      </c>
      <c r="B66" s="161" t="s">
        <v>99</v>
      </c>
      <c r="C66" s="166" t="s">
        <v>361</v>
      </c>
      <c r="D66" s="161" t="s">
        <v>8</v>
      </c>
      <c r="E66" s="90">
        <v>712.54</v>
      </c>
      <c r="F66" s="163" t="s">
        <v>554</v>
      </c>
    </row>
    <row r="67" spans="1:6" x14ac:dyDescent="0.25">
      <c r="A67" s="98"/>
      <c r="B67" s="98"/>
      <c r="C67" s="99" t="s">
        <v>118</v>
      </c>
      <c r="D67" s="98"/>
      <c r="E67" s="98"/>
      <c r="F67" s="100"/>
    </row>
    <row r="68" spans="1:6" x14ac:dyDescent="0.25">
      <c r="A68" s="85" t="s">
        <v>79</v>
      </c>
      <c r="B68" s="85"/>
      <c r="C68" s="86" t="s">
        <v>61</v>
      </c>
      <c r="D68" s="87"/>
      <c r="E68" s="90"/>
      <c r="F68" s="101"/>
    </row>
    <row r="69" spans="1:6" x14ac:dyDescent="0.25">
      <c r="A69" s="87" t="s">
        <v>80</v>
      </c>
      <c r="B69" s="87" t="s">
        <v>99</v>
      </c>
      <c r="C69" s="102" t="s">
        <v>63</v>
      </c>
      <c r="D69" s="87" t="s">
        <v>29</v>
      </c>
      <c r="E69" s="90">
        <v>100</v>
      </c>
      <c r="F69" s="101" t="s">
        <v>391</v>
      </c>
    </row>
    <row r="70" spans="1:6" ht="26.25" x14ac:dyDescent="0.25">
      <c r="A70" s="87" t="s">
        <v>86</v>
      </c>
      <c r="B70" s="87" t="s">
        <v>99</v>
      </c>
      <c r="C70" s="106" t="s">
        <v>151</v>
      </c>
      <c r="D70" s="87" t="s">
        <v>29</v>
      </c>
      <c r="E70" s="90">
        <v>79</v>
      </c>
      <c r="F70" s="101" t="s">
        <v>391</v>
      </c>
    </row>
    <row r="71" spans="1:6" x14ac:dyDescent="0.25">
      <c r="A71" s="87" t="s">
        <v>94</v>
      </c>
      <c r="B71" s="87" t="s">
        <v>535</v>
      </c>
      <c r="C71" s="102" t="s">
        <v>556</v>
      </c>
      <c r="D71" s="87" t="s">
        <v>0</v>
      </c>
      <c r="E71" s="90">
        <v>1</v>
      </c>
      <c r="F71" s="101" t="s">
        <v>391</v>
      </c>
    </row>
    <row r="72" spans="1:6" x14ac:dyDescent="0.25">
      <c r="A72" s="87" t="s">
        <v>95</v>
      </c>
      <c r="B72" s="87" t="s">
        <v>286</v>
      </c>
      <c r="C72" s="102" t="s">
        <v>152</v>
      </c>
      <c r="D72" s="87" t="s">
        <v>0</v>
      </c>
      <c r="E72" s="90">
        <v>1</v>
      </c>
      <c r="F72" s="101" t="s">
        <v>391</v>
      </c>
    </row>
    <row r="73" spans="1:6" x14ac:dyDescent="0.25">
      <c r="A73" s="87" t="s">
        <v>98</v>
      </c>
      <c r="B73" s="87" t="s">
        <v>287</v>
      </c>
      <c r="C73" s="102" t="s">
        <v>153</v>
      </c>
      <c r="D73" s="87" t="s">
        <v>97</v>
      </c>
      <c r="E73" s="90">
        <v>200</v>
      </c>
      <c r="F73" s="101" t="s">
        <v>391</v>
      </c>
    </row>
    <row r="74" spans="1:6" ht="26.25" x14ac:dyDescent="0.25">
      <c r="A74" s="87" t="s">
        <v>102</v>
      </c>
      <c r="B74" s="87" t="s">
        <v>288</v>
      </c>
      <c r="C74" s="106" t="s">
        <v>154</v>
      </c>
      <c r="D74" s="87" t="s">
        <v>0</v>
      </c>
      <c r="E74" s="90">
        <v>3</v>
      </c>
      <c r="F74" s="101" t="s">
        <v>391</v>
      </c>
    </row>
    <row r="75" spans="1:6" x14ac:dyDescent="0.25">
      <c r="A75" s="87" t="s">
        <v>124</v>
      </c>
      <c r="B75" s="87" t="s">
        <v>289</v>
      </c>
      <c r="C75" s="102" t="s">
        <v>155</v>
      </c>
      <c r="D75" s="87" t="s">
        <v>0</v>
      </c>
      <c r="E75" s="90">
        <v>11</v>
      </c>
      <c r="F75" s="101" t="s">
        <v>391</v>
      </c>
    </row>
    <row r="76" spans="1:6" x14ac:dyDescent="0.25">
      <c r="A76" s="87" t="s">
        <v>105</v>
      </c>
      <c r="B76" s="87" t="str">
        <f>'CASA DE FARINHA'!B58</f>
        <v>COMPOSIÇÃO</v>
      </c>
      <c r="C76" s="106" t="str">
        <f>'CASA DE FARINHA'!C58</f>
        <v>LÂMPADA DE LED TUBULAR 18W BIVOLT</v>
      </c>
      <c r="D76" s="87" t="s">
        <v>0</v>
      </c>
      <c r="E76" s="90">
        <v>100</v>
      </c>
      <c r="F76" s="101" t="s">
        <v>391</v>
      </c>
    </row>
    <row r="77" spans="1:6" x14ac:dyDescent="0.25">
      <c r="A77" s="98"/>
      <c r="B77" s="98"/>
      <c r="C77" s="99" t="s">
        <v>119</v>
      </c>
      <c r="D77" s="98"/>
      <c r="E77" s="98"/>
      <c r="F77" s="100"/>
    </row>
    <row r="78" spans="1:6" x14ac:dyDescent="0.25">
      <c r="A78" s="85" t="s">
        <v>60</v>
      </c>
      <c r="B78" s="85"/>
      <c r="C78" s="86" t="s">
        <v>296</v>
      </c>
      <c r="D78" s="87"/>
      <c r="E78" s="90"/>
      <c r="F78" s="101"/>
    </row>
    <row r="79" spans="1:6" x14ac:dyDescent="0.25">
      <c r="A79" s="87" t="s">
        <v>62</v>
      </c>
      <c r="B79" s="87" t="s">
        <v>99</v>
      </c>
      <c r="C79" s="102" t="s">
        <v>66</v>
      </c>
      <c r="D79" s="87" t="s">
        <v>29</v>
      </c>
      <c r="E79" s="90">
        <v>15</v>
      </c>
      <c r="F79" s="101" t="s">
        <v>399</v>
      </c>
    </row>
    <row r="80" spans="1:6" x14ac:dyDescent="0.25">
      <c r="A80" s="87" t="s">
        <v>81</v>
      </c>
      <c r="B80" s="87" t="s">
        <v>99</v>
      </c>
      <c r="C80" s="107" t="s">
        <v>156</v>
      </c>
      <c r="D80" s="87" t="s">
        <v>29</v>
      </c>
      <c r="E80" s="90">
        <v>15</v>
      </c>
      <c r="F80" s="101" t="s">
        <v>399</v>
      </c>
    </row>
    <row r="81" spans="1:6" ht="26.25" x14ac:dyDescent="0.25">
      <c r="A81" s="87" t="s">
        <v>123</v>
      </c>
      <c r="B81" s="87" t="s">
        <v>290</v>
      </c>
      <c r="C81" s="106" t="s">
        <v>157</v>
      </c>
      <c r="D81" s="87" t="s">
        <v>0</v>
      </c>
      <c r="E81" s="90">
        <v>1</v>
      </c>
      <c r="F81" s="101" t="s">
        <v>400</v>
      </c>
    </row>
    <row r="82" spans="1:6" x14ac:dyDescent="0.25">
      <c r="A82" s="98"/>
      <c r="B82" s="98"/>
      <c r="C82" s="99" t="s">
        <v>120</v>
      </c>
      <c r="D82" s="98"/>
      <c r="E82" s="98"/>
      <c r="F82" s="100"/>
    </row>
    <row r="83" spans="1:6" x14ac:dyDescent="0.25">
      <c r="A83" s="85" t="s">
        <v>64</v>
      </c>
      <c r="B83" s="85"/>
      <c r="C83" s="86" t="s">
        <v>300</v>
      </c>
      <c r="D83" s="87"/>
      <c r="E83" s="90"/>
      <c r="F83" s="101"/>
    </row>
    <row r="84" spans="1:6" ht="26.25" x14ac:dyDescent="0.25">
      <c r="A84" s="87" t="s">
        <v>65</v>
      </c>
      <c r="B84" s="87" t="s">
        <v>291</v>
      </c>
      <c r="C84" s="106" t="s">
        <v>158</v>
      </c>
      <c r="D84" s="87" t="s">
        <v>0</v>
      </c>
      <c r="E84" s="90">
        <v>8</v>
      </c>
      <c r="F84" s="101" t="s">
        <v>391</v>
      </c>
    </row>
    <row r="85" spans="1:6" ht="26.25" x14ac:dyDescent="0.25">
      <c r="A85" s="87" t="s">
        <v>67</v>
      </c>
      <c r="B85" s="87" t="s">
        <v>292</v>
      </c>
      <c r="C85" s="106" t="s">
        <v>159</v>
      </c>
      <c r="D85" s="87" t="s">
        <v>0</v>
      </c>
      <c r="E85" s="90">
        <v>4</v>
      </c>
      <c r="F85" s="101" t="s">
        <v>391</v>
      </c>
    </row>
    <row r="86" spans="1:6" x14ac:dyDescent="0.25">
      <c r="A86" s="87" t="s">
        <v>68</v>
      </c>
      <c r="B86" s="87" t="s">
        <v>293</v>
      </c>
      <c r="C86" s="102" t="s">
        <v>87</v>
      </c>
      <c r="D86" s="87" t="s">
        <v>0</v>
      </c>
      <c r="E86" s="90">
        <v>3</v>
      </c>
      <c r="F86" s="101" t="s">
        <v>391</v>
      </c>
    </row>
    <row r="87" spans="1:6" x14ac:dyDescent="0.25">
      <c r="A87" s="87" t="s">
        <v>104</v>
      </c>
      <c r="B87" s="87" t="s">
        <v>294</v>
      </c>
      <c r="C87" s="102" t="s">
        <v>160</v>
      </c>
      <c r="D87" s="87" t="s">
        <v>0</v>
      </c>
      <c r="E87" s="90">
        <v>3</v>
      </c>
      <c r="F87" s="101" t="s">
        <v>391</v>
      </c>
    </row>
    <row r="88" spans="1:6" x14ac:dyDescent="0.25">
      <c r="A88" s="98"/>
      <c r="B88" s="98"/>
      <c r="C88" s="99" t="s">
        <v>121</v>
      </c>
      <c r="D88" s="98"/>
      <c r="E88" s="98"/>
      <c r="F88" s="100"/>
    </row>
    <row r="89" spans="1:6" x14ac:dyDescent="0.25">
      <c r="A89" s="85" t="s">
        <v>69</v>
      </c>
      <c r="B89" s="85"/>
      <c r="C89" s="86" t="s">
        <v>72</v>
      </c>
      <c r="D89" s="87"/>
      <c r="E89" s="90"/>
      <c r="F89" s="101"/>
    </row>
    <row r="90" spans="1:6" ht="26.25" x14ac:dyDescent="0.25">
      <c r="A90" s="87" t="s">
        <v>70</v>
      </c>
      <c r="B90" s="87" t="s">
        <v>295</v>
      </c>
      <c r="C90" s="106" t="s">
        <v>366</v>
      </c>
      <c r="D90" s="87" t="s">
        <v>8</v>
      </c>
      <c r="E90" s="90">
        <v>16.8</v>
      </c>
      <c r="F90" s="101" t="s">
        <v>401</v>
      </c>
    </row>
    <row r="91" spans="1:6" ht="26.25" x14ac:dyDescent="0.25">
      <c r="A91" s="87" t="s">
        <v>71</v>
      </c>
      <c r="B91" s="87" t="s">
        <v>99</v>
      </c>
      <c r="C91" s="106" t="s">
        <v>103</v>
      </c>
      <c r="D91" s="87" t="s">
        <v>0</v>
      </c>
      <c r="E91" s="90">
        <v>1</v>
      </c>
      <c r="F91" s="101" t="s">
        <v>400</v>
      </c>
    </row>
    <row r="92" spans="1:6" ht="39" x14ac:dyDescent="0.25">
      <c r="A92" s="87" t="s">
        <v>96</v>
      </c>
      <c r="B92" s="87" t="s">
        <v>374</v>
      </c>
      <c r="C92" s="106" t="s">
        <v>373</v>
      </c>
      <c r="D92" s="87" t="s">
        <v>8</v>
      </c>
      <c r="E92" s="90">
        <v>1192.5899999999999</v>
      </c>
      <c r="F92" s="91" t="s">
        <v>557</v>
      </c>
    </row>
    <row r="93" spans="1:6" ht="26.25" x14ac:dyDescent="0.25">
      <c r="A93" s="87" t="s">
        <v>375</v>
      </c>
      <c r="B93" s="87" t="s">
        <v>283</v>
      </c>
      <c r="C93" s="106" t="s">
        <v>376</v>
      </c>
      <c r="D93" s="87" t="s">
        <v>0</v>
      </c>
      <c r="E93" s="90">
        <v>3</v>
      </c>
      <c r="F93" s="101" t="s">
        <v>572</v>
      </c>
    </row>
    <row r="94" spans="1:6" x14ac:dyDescent="0.25">
      <c r="A94" s="108"/>
      <c r="B94" s="98"/>
      <c r="C94" s="99" t="s">
        <v>122</v>
      </c>
      <c r="D94" s="98"/>
      <c r="E94" s="109"/>
      <c r="F94" s="100"/>
    </row>
    <row r="95" spans="1:6" x14ac:dyDescent="0.25">
      <c r="A95" s="108"/>
      <c r="B95" s="98"/>
      <c r="C95" s="110"/>
      <c r="D95" s="111"/>
      <c r="E95" s="112"/>
      <c r="F95" s="100"/>
    </row>
    <row r="96" spans="1:6" x14ac:dyDescent="0.25">
      <c r="A96" s="297"/>
      <c r="B96" s="297"/>
      <c r="C96" s="297"/>
      <c r="D96" s="297"/>
      <c r="E96" s="297"/>
      <c r="F96" s="297"/>
    </row>
    <row r="97" spans="1:6" x14ac:dyDescent="0.25">
      <c r="A97" s="298"/>
      <c r="B97" s="298"/>
      <c r="C97" s="298"/>
      <c r="D97" s="298"/>
      <c r="E97" s="298"/>
      <c r="F97" s="298"/>
    </row>
    <row r="98" spans="1:6" x14ac:dyDescent="0.25">
      <c r="A98" s="298"/>
      <c r="B98" s="298"/>
      <c r="C98" s="298"/>
      <c r="D98" s="298"/>
      <c r="E98" s="298"/>
      <c r="F98" s="298"/>
    </row>
    <row r="99" spans="1:6" x14ac:dyDescent="0.25">
      <c r="A99" s="298"/>
      <c r="B99" s="298"/>
      <c r="C99" s="298"/>
      <c r="D99" s="298"/>
      <c r="E99" s="298"/>
      <c r="F99" s="298"/>
    </row>
    <row r="100" spans="1:6" x14ac:dyDescent="0.25">
      <c r="A100" s="298"/>
      <c r="B100" s="298"/>
      <c r="C100" s="298"/>
      <c r="D100" s="298"/>
      <c r="E100" s="298"/>
      <c r="F100" s="298"/>
    </row>
    <row r="101" spans="1:6" x14ac:dyDescent="0.25">
      <c r="A101" s="298"/>
      <c r="B101" s="298"/>
      <c r="C101" s="298"/>
      <c r="D101" s="298"/>
      <c r="E101" s="298"/>
      <c r="F101" s="298"/>
    </row>
    <row r="102" spans="1:6" x14ac:dyDescent="0.25">
      <c r="A102" s="298"/>
      <c r="B102" s="298"/>
      <c r="C102" s="298"/>
      <c r="D102" s="298"/>
      <c r="E102" s="298"/>
      <c r="F102" s="298"/>
    </row>
    <row r="103" spans="1:6" x14ac:dyDescent="0.25">
      <c r="A103" s="298"/>
      <c r="B103" s="298"/>
      <c r="C103" s="298"/>
      <c r="D103" s="298"/>
      <c r="E103" s="298"/>
      <c r="F103" s="298"/>
    </row>
  </sheetData>
  <mergeCells count="6">
    <mergeCell ref="A96:F103"/>
    <mergeCell ref="A6:F6"/>
    <mergeCell ref="A5:F5"/>
    <mergeCell ref="A7:F7"/>
    <mergeCell ref="A9:F9"/>
    <mergeCell ref="B10:E10"/>
  </mergeCells>
  <conditionalFormatting sqref="C64">
    <cfRule type="cellIs" dxfId="0" priority="1" stopIfTrue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scale="94" orientation="landscape" horizontalDpi="0" verticalDpi="0" r:id="rId1"/>
  <rowBreaks count="1" manualBreakCount="1">
    <brk id="75" max="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workbookViewId="0">
      <selection activeCell="D13" sqref="D13"/>
    </sheetView>
  </sheetViews>
  <sheetFormatPr defaultColWidth="8.85546875" defaultRowHeight="15" x14ac:dyDescent="0.25"/>
  <cols>
    <col min="1" max="1" width="18.140625" customWidth="1"/>
    <col min="4" max="4" width="10.7109375" customWidth="1"/>
  </cols>
  <sheetData>
    <row r="1" spans="1:4" x14ac:dyDescent="0.25">
      <c r="A1" s="305" t="s">
        <v>525</v>
      </c>
      <c r="B1" s="305"/>
      <c r="C1" s="305"/>
      <c r="D1" s="305"/>
    </row>
    <row r="2" spans="1:4" x14ac:dyDescent="0.25">
      <c r="A2" s="305"/>
      <c r="B2" s="305"/>
      <c r="C2" s="305"/>
      <c r="D2" s="305"/>
    </row>
    <row r="3" spans="1:4" x14ac:dyDescent="0.25">
      <c r="A3" s="306"/>
      <c r="B3" s="306"/>
      <c r="C3" s="306"/>
      <c r="D3" s="306"/>
    </row>
    <row r="4" spans="1:4" x14ac:dyDescent="0.25">
      <c r="A4" s="56" t="s">
        <v>298</v>
      </c>
      <c r="B4" s="56" t="s">
        <v>184</v>
      </c>
      <c r="C4" s="56" t="s">
        <v>185</v>
      </c>
      <c r="D4" s="56" t="s">
        <v>135</v>
      </c>
    </row>
    <row r="5" spans="1:4" x14ac:dyDescent="0.2">
      <c r="A5" s="4" t="s">
        <v>180</v>
      </c>
      <c r="B5" s="67">
        <v>150</v>
      </c>
      <c r="C5" s="67">
        <v>8</v>
      </c>
      <c r="D5" s="67">
        <f>B5/C5</f>
        <v>18.75</v>
      </c>
    </row>
    <row r="6" spans="1:4" x14ac:dyDescent="0.2">
      <c r="A6" s="4" t="s">
        <v>181</v>
      </c>
      <c r="B6" s="67">
        <v>150</v>
      </c>
      <c r="C6" s="67">
        <v>8</v>
      </c>
      <c r="D6" s="67">
        <f t="shared" ref="D6:D13" si="0">B6/C6</f>
        <v>18.75</v>
      </c>
    </row>
    <row r="7" spans="1:4" x14ac:dyDescent="0.2">
      <c r="A7" s="4" t="s">
        <v>182</v>
      </c>
      <c r="B7" s="67">
        <v>150</v>
      </c>
      <c r="C7" s="67">
        <v>8</v>
      </c>
      <c r="D7" s="67">
        <f t="shared" si="0"/>
        <v>18.75</v>
      </c>
    </row>
    <row r="8" spans="1:4" x14ac:dyDescent="0.2">
      <c r="A8" s="4" t="s">
        <v>183</v>
      </c>
      <c r="B8" s="67">
        <v>75</v>
      </c>
      <c r="C8" s="67">
        <v>8</v>
      </c>
      <c r="D8" s="67">
        <f t="shared" si="0"/>
        <v>9.375</v>
      </c>
    </row>
    <row r="9" spans="1:4" x14ac:dyDescent="0.2">
      <c r="A9" s="4" t="s">
        <v>195</v>
      </c>
      <c r="B9" s="67">
        <v>150</v>
      </c>
      <c r="C9" s="67">
        <v>8</v>
      </c>
      <c r="D9" s="4">
        <f t="shared" si="0"/>
        <v>18.75</v>
      </c>
    </row>
    <row r="10" spans="1:4" x14ac:dyDescent="0.2">
      <c r="A10" s="4" t="s">
        <v>207</v>
      </c>
      <c r="B10" s="67">
        <v>150</v>
      </c>
      <c r="C10" s="67">
        <v>8</v>
      </c>
      <c r="D10" s="4">
        <f t="shared" si="0"/>
        <v>18.75</v>
      </c>
    </row>
    <row r="11" spans="1:4" x14ac:dyDescent="0.2">
      <c r="A11" s="68" t="s">
        <v>224</v>
      </c>
      <c r="B11" s="67">
        <v>100</v>
      </c>
      <c r="C11" s="67">
        <v>8</v>
      </c>
      <c r="D11" s="67">
        <f t="shared" si="0"/>
        <v>12.5</v>
      </c>
    </row>
    <row r="12" spans="1:4" x14ac:dyDescent="0.2">
      <c r="A12" s="4" t="s">
        <v>235</v>
      </c>
      <c r="B12" s="67">
        <v>100</v>
      </c>
      <c r="C12" s="67">
        <v>8</v>
      </c>
      <c r="D12" s="67">
        <f t="shared" si="0"/>
        <v>12.5</v>
      </c>
    </row>
    <row r="13" spans="1:4" x14ac:dyDescent="0.2">
      <c r="A13" s="4" t="s">
        <v>244</v>
      </c>
      <c r="B13" s="67">
        <v>150</v>
      </c>
      <c r="C13" s="67">
        <v>8</v>
      </c>
      <c r="D13" s="67">
        <f t="shared" si="0"/>
        <v>18.75</v>
      </c>
    </row>
  </sheetData>
  <mergeCells count="1">
    <mergeCell ref="A1:D3"/>
  </mergeCells>
  <pageMargins left="0.70866141732283461" right="0.70866141732283461" top="0.74803149606299213" bottom="0.74803149606299213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8"/>
  <sheetViews>
    <sheetView topLeftCell="A16" zoomScaleNormal="100" zoomScalePageLayoutView="130" workbookViewId="0">
      <selection activeCell="C73" sqref="C73"/>
    </sheetView>
  </sheetViews>
  <sheetFormatPr defaultColWidth="8.85546875" defaultRowHeight="15" x14ac:dyDescent="0.25"/>
  <cols>
    <col min="1" max="1" width="52.85546875" customWidth="1"/>
    <col min="2" max="2" width="6.28515625" customWidth="1"/>
    <col min="3" max="3" width="10.42578125" bestFit="1" customWidth="1"/>
    <col min="4" max="4" width="11.7109375" bestFit="1" customWidth="1"/>
    <col min="5" max="5" width="9.42578125" bestFit="1" customWidth="1"/>
    <col min="7" max="7" width="42.7109375" customWidth="1"/>
    <col min="9" max="9" width="12.140625" customWidth="1"/>
  </cols>
  <sheetData>
    <row r="1" spans="1:5" x14ac:dyDescent="0.25">
      <c r="A1" s="314" t="s">
        <v>524</v>
      </c>
      <c r="B1" s="314"/>
      <c r="C1" s="314"/>
      <c r="D1" s="314"/>
      <c r="E1" s="314"/>
    </row>
    <row r="2" spans="1:5" x14ac:dyDescent="0.25">
      <c r="A2" s="314"/>
      <c r="B2" s="314"/>
      <c r="C2" s="314"/>
      <c r="D2" s="314"/>
      <c r="E2" s="314"/>
    </row>
    <row r="3" spans="1:5" x14ac:dyDescent="0.25">
      <c r="A3" s="315"/>
      <c r="B3" s="315"/>
      <c r="C3" s="315"/>
      <c r="D3" s="315"/>
      <c r="E3" s="315"/>
    </row>
    <row r="4" spans="1:5" x14ac:dyDescent="0.25">
      <c r="A4" s="140" t="s">
        <v>494</v>
      </c>
      <c r="B4" s="141" t="s">
        <v>0</v>
      </c>
      <c r="C4" s="141" t="s">
        <v>1</v>
      </c>
      <c r="D4" s="141" t="s">
        <v>177</v>
      </c>
      <c r="E4" s="141" t="s">
        <v>135</v>
      </c>
    </row>
    <row r="5" spans="1:5" x14ac:dyDescent="0.2">
      <c r="A5" s="68" t="s">
        <v>168</v>
      </c>
      <c r="B5" s="114" t="s">
        <v>178</v>
      </c>
      <c r="C5" s="142">
        <v>3</v>
      </c>
      <c r="D5" s="143">
        <f>INSUMO!D5</f>
        <v>18.75</v>
      </c>
      <c r="E5" s="143">
        <f>D5*C5</f>
        <v>56.25</v>
      </c>
    </row>
    <row r="6" spans="1:5" x14ac:dyDescent="0.2">
      <c r="A6" s="68" t="s">
        <v>169</v>
      </c>
      <c r="B6" s="114" t="s">
        <v>178</v>
      </c>
      <c r="C6" s="142">
        <v>6</v>
      </c>
      <c r="D6" s="143">
        <f>INSUMO!D8</f>
        <v>9.375</v>
      </c>
      <c r="E6" s="143">
        <f t="shared" ref="E6:E21" si="0">D6*C6</f>
        <v>56.25</v>
      </c>
    </row>
    <row r="7" spans="1:5" x14ac:dyDescent="0.2">
      <c r="A7" s="68" t="s">
        <v>380</v>
      </c>
      <c r="B7" s="114" t="s">
        <v>191</v>
      </c>
      <c r="C7" s="142">
        <v>4.8000000000000001E-2</v>
      </c>
      <c r="D7" s="143">
        <v>380</v>
      </c>
      <c r="E7" s="143">
        <f t="shared" si="0"/>
        <v>18.240000000000002</v>
      </c>
    </row>
    <row r="8" spans="1:5" x14ac:dyDescent="0.25">
      <c r="A8" s="68" t="s">
        <v>495</v>
      </c>
      <c r="B8" s="114" t="s">
        <v>0</v>
      </c>
      <c r="C8" s="142">
        <v>0.19</v>
      </c>
      <c r="D8" s="143">
        <v>14.3</v>
      </c>
      <c r="E8" s="143">
        <f t="shared" si="0"/>
        <v>2.7170000000000001</v>
      </c>
    </row>
    <row r="9" spans="1:5" x14ac:dyDescent="0.25">
      <c r="A9" s="68" t="s">
        <v>496</v>
      </c>
      <c r="B9" s="114" t="s">
        <v>191</v>
      </c>
      <c r="C9" s="142">
        <v>0.05</v>
      </c>
      <c r="D9" s="143">
        <v>159.6</v>
      </c>
      <c r="E9" s="143">
        <f t="shared" si="0"/>
        <v>7.98</v>
      </c>
    </row>
    <row r="10" spans="1:5" x14ac:dyDescent="0.2">
      <c r="A10" s="68" t="s">
        <v>497</v>
      </c>
      <c r="B10" s="114" t="s">
        <v>0</v>
      </c>
      <c r="C10" s="142">
        <v>0.04</v>
      </c>
      <c r="D10" s="143">
        <v>2.8</v>
      </c>
      <c r="E10" s="143">
        <f t="shared" si="0"/>
        <v>0.11199999999999999</v>
      </c>
    </row>
    <row r="11" spans="1:5" x14ac:dyDescent="0.2">
      <c r="A11" s="68" t="s">
        <v>497</v>
      </c>
      <c r="B11" s="114" t="s">
        <v>0</v>
      </c>
      <c r="C11" s="142">
        <v>0.02</v>
      </c>
      <c r="D11" s="143">
        <v>43.15</v>
      </c>
      <c r="E11" s="143">
        <f t="shared" si="0"/>
        <v>0.86299999999999999</v>
      </c>
    </row>
    <row r="12" spans="1:5" x14ac:dyDescent="0.2">
      <c r="A12" s="68" t="s">
        <v>498</v>
      </c>
      <c r="B12" s="114" t="s">
        <v>0</v>
      </c>
      <c r="C12" s="142">
        <v>0.02</v>
      </c>
      <c r="D12" s="143">
        <v>7.9</v>
      </c>
      <c r="E12" s="143">
        <f t="shared" si="0"/>
        <v>0.158</v>
      </c>
    </row>
    <row r="13" spans="1:5" x14ac:dyDescent="0.25">
      <c r="A13" s="68" t="s">
        <v>382</v>
      </c>
      <c r="B13" s="114" t="s">
        <v>191</v>
      </c>
      <c r="C13" s="142">
        <v>0.38</v>
      </c>
      <c r="D13" s="143">
        <v>101</v>
      </c>
      <c r="E13" s="143">
        <f t="shared" si="0"/>
        <v>38.380000000000003</v>
      </c>
    </row>
    <row r="14" spans="1:5" x14ac:dyDescent="0.25">
      <c r="A14" s="68" t="s">
        <v>499</v>
      </c>
      <c r="B14" s="114" t="s">
        <v>179</v>
      </c>
      <c r="C14" s="142">
        <v>4.2000000000000003E-2</v>
      </c>
      <c r="D14" s="143">
        <v>11.5</v>
      </c>
      <c r="E14" s="143">
        <f t="shared" si="0"/>
        <v>0.48300000000000004</v>
      </c>
    </row>
    <row r="15" spans="1:5" x14ac:dyDescent="0.2">
      <c r="A15" s="68" t="s">
        <v>500</v>
      </c>
      <c r="B15" s="114" t="s">
        <v>0</v>
      </c>
      <c r="C15" s="142">
        <v>0.5</v>
      </c>
      <c r="D15" s="143">
        <v>0.45</v>
      </c>
      <c r="E15" s="143">
        <f t="shared" si="0"/>
        <v>0.22500000000000001</v>
      </c>
    </row>
    <row r="16" spans="1:5" x14ac:dyDescent="0.2">
      <c r="A16" s="68" t="s">
        <v>198</v>
      </c>
      <c r="B16" s="114" t="s">
        <v>0</v>
      </c>
      <c r="C16" s="142">
        <v>0.82</v>
      </c>
      <c r="D16" s="143">
        <v>45</v>
      </c>
      <c r="E16" s="143">
        <f t="shared" si="0"/>
        <v>36.9</v>
      </c>
    </row>
    <row r="17" spans="1:5" x14ac:dyDescent="0.2">
      <c r="A17" s="68" t="s">
        <v>501</v>
      </c>
      <c r="B17" s="114" t="s">
        <v>0</v>
      </c>
      <c r="C17" s="142">
        <v>0.02</v>
      </c>
      <c r="D17" s="143">
        <v>28</v>
      </c>
      <c r="E17" s="143">
        <f t="shared" si="0"/>
        <v>0.56000000000000005</v>
      </c>
    </row>
    <row r="18" spans="1:5" x14ac:dyDescent="0.25">
      <c r="A18" s="68" t="s">
        <v>381</v>
      </c>
      <c r="B18" s="114" t="s">
        <v>191</v>
      </c>
      <c r="C18" s="142">
        <v>0.14000000000000001</v>
      </c>
      <c r="D18" s="143">
        <v>101.6</v>
      </c>
      <c r="E18" s="143">
        <f t="shared" si="0"/>
        <v>14.224</v>
      </c>
    </row>
    <row r="19" spans="1:5" x14ac:dyDescent="0.25">
      <c r="A19" s="68" t="s">
        <v>502</v>
      </c>
      <c r="B19" s="114" t="s">
        <v>29</v>
      </c>
      <c r="C19" s="142">
        <v>0.15</v>
      </c>
      <c r="D19" s="143">
        <v>284.75</v>
      </c>
      <c r="E19" s="143">
        <f t="shared" si="0"/>
        <v>42.712499999999999</v>
      </c>
    </row>
    <row r="20" spans="1:5" x14ac:dyDescent="0.2">
      <c r="A20" s="68" t="s">
        <v>256</v>
      </c>
      <c r="B20" s="114" t="s">
        <v>0</v>
      </c>
      <c r="C20" s="142">
        <v>0.125</v>
      </c>
      <c r="D20" s="143">
        <v>21.02</v>
      </c>
      <c r="E20" s="143">
        <f t="shared" si="0"/>
        <v>2.6274999999999999</v>
      </c>
    </row>
    <row r="21" spans="1:5" x14ac:dyDescent="0.2">
      <c r="A21" s="68" t="s">
        <v>383</v>
      </c>
      <c r="B21" s="114" t="s">
        <v>179</v>
      </c>
      <c r="C21" s="142">
        <v>0.5</v>
      </c>
      <c r="D21" s="143">
        <v>9.8800000000000008</v>
      </c>
      <c r="E21" s="143">
        <f t="shared" si="0"/>
        <v>4.9400000000000004</v>
      </c>
    </row>
    <row r="22" spans="1:5" ht="15" customHeight="1" x14ac:dyDescent="0.2">
      <c r="A22" s="136"/>
      <c r="B22" s="136"/>
      <c r="C22" s="309" t="s">
        <v>186</v>
      </c>
      <c r="D22" s="310"/>
      <c r="E22" s="143">
        <f>SUM(E5:E21)</f>
        <v>283.62199999999996</v>
      </c>
    </row>
    <row r="23" spans="1:5" ht="15" customHeight="1" x14ac:dyDescent="0.2">
      <c r="A23" s="136"/>
      <c r="B23" s="136"/>
      <c r="C23" s="309" t="s">
        <v>378</v>
      </c>
      <c r="D23" s="310"/>
      <c r="E23" s="143">
        <f>SUM(E5:E6)*1.4131</f>
        <v>158.97375</v>
      </c>
    </row>
    <row r="24" spans="1:5" ht="15" customHeight="1" x14ac:dyDescent="0.2">
      <c r="A24" s="136"/>
      <c r="B24" s="136"/>
      <c r="C24" s="309" t="s">
        <v>187</v>
      </c>
      <c r="D24" s="310"/>
      <c r="E24" s="143">
        <f>SUM(E22:E23)</f>
        <v>442.59574999999995</v>
      </c>
    </row>
    <row r="25" spans="1:5" ht="15" customHeight="1" x14ac:dyDescent="0.2">
      <c r="A25" s="136"/>
      <c r="B25" s="136"/>
      <c r="C25" s="311" t="s">
        <v>188</v>
      </c>
      <c r="D25" s="312"/>
      <c r="E25" s="144">
        <f>E24</f>
        <v>442.59574999999995</v>
      </c>
    </row>
    <row r="26" spans="1:5" x14ac:dyDescent="0.2">
      <c r="A26" s="136"/>
      <c r="B26" s="136"/>
      <c r="C26" s="136"/>
      <c r="D26" s="136"/>
      <c r="E26" s="136"/>
    </row>
    <row r="27" spans="1:5" x14ac:dyDescent="0.2">
      <c r="A27" s="136"/>
      <c r="B27" s="136"/>
      <c r="C27" s="136"/>
      <c r="D27" s="136"/>
      <c r="E27" s="136"/>
    </row>
    <row r="28" spans="1:5" x14ac:dyDescent="0.25">
      <c r="A28" s="140" t="s">
        <v>503</v>
      </c>
      <c r="B28" s="141" t="s">
        <v>0</v>
      </c>
      <c r="C28" s="141" t="s">
        <v>1</v>
      </c>
      <c r="D28" s="141" t="s">
        <v>177</v>
      </c>
      <c r="E28" s="141" t="s">
        <v>135</v>
      </c>
    </row>
    <row r="29" spans="1:5" x14ac:dyDescent="0.2">
      <c r="A29" s="68" t="s">
        <v>168</v>
      </c>
      <c r="B29" s="114" t="s">
        <v>178</v>
      </c>
      <c r="C29" s="142">
        <v>0.4</v>
      </c>
      <c r="D29" s="143">
        <f>INSUMO!D5</f>
        <v>18.75</v>
      </c>
      <c r="E29" s="143">
        <f>D29*C29</f>
        <v>7.5</v>
      </c>
    </row>
    <row r="30" spans="1:5" x14ac:dyDescent="0.2">
      <c r="A30" s="68" t="s">
        <v>169</v>
      </c>
      <c r="B30" s="114" t="s">
        <v>178</v>
      </c>
      <c r="C30" s="142">
        <v>0.4</v>
      </c>
      <c r="D30" s="143">
        <f>INSUMO!D8</f>
        <v>9.375</v>
      </c>
      <c r="E30" s="143">
        <f t="shared" ref="E30:E33" si="1">D30*C30</f>
        <v>3.75</v>
      </c>
    </row>
    <row r="31" spans="1:5" x14ac:dyDescent="0.2">
      <c r="A31" s="68" t="s">
        <v>380</v>
      </c>
      <c r="B31" s="114" t="s">
        <v>191</v>
      </c>
      <c r="C31" s="142">
        <v>0.41</v>
      </c>
      <c r="D31" s="143">
        <v>380</v>
      </c>
      <c r="E31" s="143">
        <f t="shared" si="1"/>
        <v>155.79999999999998</v>
      </c>
    </row>
    <row r="32" spans="1:5" x14ac:dyDescent="0.25">
      <c r="A32" s="68" t="s">
        <v>504</v>
      </c>
      <c r="B32" s="114" t="s">
        <v>8</v>
      </c>
      <c r="C32" s="142">
        <v>1</v>
      </c>
      <c r="D32" s="143">
        <v>105</v>
      </c>
      <c r="E32" s="143">
        <f t="shared" si="1"/>
        <v>105</v>
      </c>
    </row>
    <row r="33" spans="1:5" x14ac:dyDescent="0.25">
      <c r="A33" s="68" t="s">
        <v>193</v>
      </c>
      <c r="B33" s="114" t="s">
        <v>179</v>
      </c>
      <c r="C33" s="142">
        <v>0.1</v>
      </c>
      <c r="D33" s="143">
        <v>9.5</v>
      </c>
      <c r="E33" s="143">
        <f t="shared" si="1"/>
        <v>0.95000000000000007</v>
      </c>
    </row>
    <row r="34" spans="1:5" x14ac:dyDescent="0.25">
      <c r="A34" s="136"/>
      <c r="B34" s="136"/>
      <c r="C34" s="309" t="s">
        <v>186</v>
      </c>
      <c r="D34" s="310"/>
      <c r="E34" s="143">
        <f>SUM(E29:E33)</f>
        <v>272.99999999999994</v>
      </c>
    </row>
    <row r="35" spans="1:5" x14ac:dyDescent="0.25">
      <c r="A35" s="136"/>
      <c r="B35" s="136"/>
      <c r="C35" s="309" t="s">
        <v>378</v>
      </c>
      <c r="D35" s="310"/>
      <c r="E35" s="143">
        <f>SUM(E29:E30)*1.4131</f>
        <v>15.897375</v>
      </c>
    </row>
    <row r="36" spans="1:5" x14ac:dyDescent="0.25">
      <c r="A36" s="136"/>
      <c r="B36" s="136"/>
      <c r="C36" s="309" t="s">
        <v>187</v>
      </c>
      <c r="D36" s="310"/>
      <c r="E36" s="143">
        <f>SUM(E34:E35)</f>
        <v>288.89737499999995</v>
      </c>
    </row>
    <row r="37" spans="1:5" x14ac:dyDescent="0.25">
      <c r="A37" s="136"/>
      <c r="B37" s="136"/>
      <c r="C37" s="311" t="s">
        <v>188</v>
      </c>
      <c r="D37" s="312"/>
      <c r="E37" s="144">
        <f>E36</f>
        <v>288.89737499999995</v>
      </c>
    </row>
    <row r="38" spans="1:5" x14ac:dyDescent="0.25">
      <c r="A38" s="136"/>
      <c r="B38" s="136"/>
      <c r="C38" s="136"/>
      <c r="D38" s="136"/>
      <c r="E38" s="136"/>
    </row>
    <row r="39" spans="1:5" x14ac:dyDescent="0.25">
      <c r="A39" s="140" t="s">
        <v>379</v>
      </c>
      <c r="B39" s="141" t="s">
        <v>0</v>
      </c>
      <c r="C39" s="141" t="s">
        <v>1</v>
      </c>
      <c r="D39" s="141" t="s">
        <v>177</v>
      </c>
      <c r="E39" s="141" t="s">
        <v>135</v>
      </c>
    </row>
    <row r="40" spans="1:5" x14ac:dyDescent="0.25">
      <c r="A40" s="68" t="s">
        <v>168</v>
      </c>
      <c r="B40" s="114" t="s">
        <v>178</v>
      </c>
      <c r="C40" s="142">
        <v>0.15</v>
      </c>
      <c r="D40" s="143">
        <f>INSUMO!D5</f>
        <v>18.75</v>
      </c>
      <c r="E40" s="143">
        <f>D40*C40</f>
        <v>2.8125</v>
      </c>
    </row>
    <row r="41" spans="1:5" x14ac:dyDescent="0.25">
      <c r="A41" s="68" t="s">
        <v>169</v>
      </c>
      <c r="B41" s="114" t="s">
        <v>178</v>
      </c>
      <c r="C41" s="142">
        <v>0.15</v>
      </c>
      <c r="D41" s="143">
        <f>INSUMO!D8</f>
        <v>9.375</v>
      </c>
      <c r="E41" s="143">
        <f t="shared" ref="E41:E45" si="2">D41*C41</f>
        <v>1.40625</v>
      </c>
    </row>
    <row r="42" spans="1:5" x14ac:dyDescent="0.25">
      <c r="A42" s="68" t="s">
        <v>380</v>
      </c>
      <c r="B42" s="114" t="s">
        <v>191</v>
      </c>
      <c r="C42" s="142">
        <v>4.8000000000000001E-2</v>
      </c>
      <c r="D42" s="143">
        <v>380</v>
      </c>
      <c r="E42" s="143">
        <f t="shared" si="2"/>
        <v>18.240000000000002</v>
      </c>
    </row>
    <row r="43" spans="1:5" x14ac:dyDescent="0.25">
      <c r="A43" s="68" t="s">
        <v>381</v>
      </c>
      <c r="B43" s="114" t="s">
        <v>191</v>
      </c>
      <c r="C43" s="142">
        <v>2.8000000000000001E-2</v>
      </c>
      <c r="D43" s="143">
        <v>101.6</v>
      </c>
      <c r="E43" s="143">
        <f t="shared" si="2"/>
        <v>2.8447999999999998</v>
      </c>
    </row>
    <row r="44" spans="1:5" x14ac:dyDescent="0.25">
      <c r="A44" s="68" t="s">
        <v>382</v>
      </c>
      <c r="B44" s="114" t="s">
        <v>191</v>
      </c>
      <c r="C44" s="142">
        <v>2.5000000000000001E-2</v>
      </c>
      <c r="D44" s="143">
        <v>101</v>
      </c>
      <c r="E44" s="143">
        <f t="shared" si="2"/>
        <v>2.5250000000000004</v>
      </c>
    </row>
    <row r="45" spans="1:5" x14ac:dyDescent="0.25">
      <c r="A45" s="68" t="s">
        <v>383</v>
      </c>
      <c r="B45" s="114" t="s">
        <v>179</v>
      </c>
      <c r="C45" s="142">
        <v>0.03</v>
      </c>
      <c r="D45" s="143">
        <v>8</v>
      </c>
      <c r="E45" s="143">
        <f t="shared" si="2"/>
        <v>0.24</v>
      </c>
    </row>
    <row r="46" spans="1:5" x14ac:dyDescent="0.25">
      <c r="A46" s="136"/>
      <c r="B46" s="136"/>
      <c r="C46" s="309" t="s">
        <v>186</v>
      </c>
      <c r="D46" s="310"/>
      <c r="E46" s="143">
        <f>SUM(E40:E45)</f>
        <v>28.068549999999998</v>
      </c>
    </row>
    <row r="47" spans="1:5" x14ac:dyDescent="0.25">
      <c r="A47" s="136"/>
      <c r="B47" s="136"/>
      <c r="C47" s="309" t="s">
        <v>378</v>
      </c>
      <c r="D47" s="310"/>
      <c r="E47" s="143">
        <f>SUM(E40:E41)*1.4131</f>
        <v>5.9615156250000005</v>
      </c>
    </row>
    <row r="48" spans="1:5" x14ac:dyDescent="0.25">
      <c r="A48" s="136"/>
      <c r="B48" s="136"/>
      <c r="C48" s="309" t="s">
        <v>187</v>
      </c>
      <c r="D48" s="310"/>
      <c r="E48" s="143">
        <f>SUM(E46:E47)</f>
        <v>34.030065624999999</v>
      </c>
    </row>
    <row r="49" spans="1:11" x14ac:dyDescent="0.25">
      <c r="A49" s="136"/>
      <c r="B49" s="136"/>
      <c r="C49" s="311" t="s">
        <v>188</v>
      </c>
      <c r="D49" s="312"/>
      <c r="E49" s="144">
        <f>E48</f>
        <v>34.030065624999999</v>
      </c>
    </row>
    <row r="50" spans="1:11" x14ac:dyDescent="0.25">
      <c r="A50" s="136"/>
      <c r="B50" s="136"/>
      <c r="C50" s="136"/>
      <c r="D50" s="136"/>
      <c r="E50" s="136"/>
    </row>
    <row r="51" spans="1:11" ht="18.75" customHeight="1" x14ac:dyDescent="0.25">
      <c r="A51" s="313" t="s">
        <v>568</v>
      </c>
      <c r="B51" s="313"/>
      <c r="C51" s="313"/>
      <c r="D51" s="313"/>
      <c r="E51" s="313"/>
      <c r="G51" s="313" t="s">
        <v>569</v>
      </c>
      <c r="H51" s="313"/>
      <c r="I51" s="313"/>
      <c r="J51" s="313"/>
      <c r="K51" s="313"/>
    </row>
    <row r="52" spans="1:11" ht="24.75" customHeight="1" x14ac:dyDescent="0.25">
      <c r="A52" s="140" t="s">
        <v>402</v>
      </c>
      <c r="B52" s="141" t="s">
        <v>0</v>
      </c>
      <c r="C52" s="141" t="s">
        <v>1</v>
      </c>
      <c r="D52" s="141" t="s">
        <v>177</v>
      </c>
      <c r="E52" s="141" t="s">
        <v>135</v>
      </c>
      <c r="G52" s="140" t="s">
        <v>402</v>
      </c>
      <c r="H52" s="141" t="s">
        <v>0</v>
      </c>
      <c r="I52" s="141" t="s">
        <v>1</v>
      </c>
      <c r="J52" s="141" t="s">
        <v>177</v>
      </c>
      <c r="K52" s="141" t="s">
        <v>135</v>
      </c>
    </row>
    <row r="53" spans="1:11" x14ac:dyDescent="0.25">
      <c r="A53" s="68" t="s">
        <v>403</v>
      </c>
      <c r="B53" s="114" t="s">
        <v>178</v>
      </c>
      <c r="C53" s="142">
        <v>80</v>
      </c>
      <c r="D53" s="143">
        <f>INSUMO!D8*3</f>
        <v>28.125</v>
      </c>
      <c r="E53" s="143">
        <f>D53*C53</f>
        <v>2250</v>
      </c>
      <c r="G53" s="68" t="s">
        <v>403</v>
      </c>
      <c r="H53" s="114" t="s">
        <v>178</v>
      </c>
      <c r="I53" s="142">
        <v>16</v>
      </c>
      <c r="J53" s="143">
        <v>28.13</v>
      </c>
      <c r="K53" s="143">
        <f>J53*I53</f>
        <v>450.08</v>
      </c>
    </row>
    <row r="54" spans="1:11" x14ac:dyDescent="0.25">
      <c r="A54" s="68" t="s">
        <v>407</v>
      </c>
      <c r="B54" s="114" t="s">
        <v>404</v>
      </c>
      <c r="C54" s="142">
        <v>20</v>
      </c>
      <c r="D54" s="143">
        <v>1200</v>
      </c>
      <c r="E54" s="143">
        <f t="shared" ref="E54:E56" si="3">D54*C54</f>
        <v>24000</v>
      </c>
      <c r="G54" s="68" t="s">
        <v>407</v>
      </c>
      <c r="H54" s="114" t="s">
        <v>404</v>
      </c>
      <c r="I54" s="142">
        <v>4</v>
      </c>
      <c r="J54" s="143">
        <v>1200</v>
      </c>
      <c r="K54" s="143">
        <f t="shared" ref="K54:K56" si="4">J54*I54</f>
        <v>4800</v>
      </c>
    </row>
    <row r="55" spans="1:11" x14ac:dyDescent="0.25">
      <c r="A55" s="68" t="s">
        <v>405</v>
      </c>
      <c r="B55" s="114" t="s">
        <v>221</v>
      </c>
      <c r="C55" s="142">
        <v>4000</v>
      </c>
      <c r="D55" s="145">
        <v>4.59</v>
      </c>
      <c r="E55" s="143">
        <f t="shared" si="3"/>
        <v>18360</v>
      </c>
      <c r="G55" s="68" t="s">
        <v>405</v>
      </c>
      <c r="H55" s="114" t="s">
        <v>221</v>
      </c>
      <c r="I55" s="142">
        <v>800</v>
      </c>
      <c r="J55" s="145">
        <v>4.59</v>
      </c>
      <c r="K55" s="143">
        <f t="shared" si="4"/>
        <v>3672</v>
      </c>
    </row>
    <row r="56" spans="1:11" x14ac:dyDescent="0.25">
      <c r="A56" s="68" t="s">
        <v>406</v>
      </c>
      <c r="B56" s="114" t="s">
        <v>221</v>
      </c>
      <c r="C56" s="142">
        <v>200</v>
      </c>
      <c r="D56" s="143">
        <v>20</v>
      </c>
      <c r="E56" s="143">
        <f t="shared" si="3"/>
        <v>4000</v>
      </c>
      <c r="G56" s="68" t="s">
        <v>406</v>
      </c>
      <c r="H56" s="114" t="s">
        <v>221</v>
      </c>
      <c r="I56" s="142">
        <v>40</v>
      </c>
      <c r="J56" s="143">
        <v>20</v>
      </c>
      <c r="K56" s="143">
        <f t="shared" si="4"/>
        <v>800</v>
      </c>
    </row>
    <row r="57" spans="1:11" x14ac:dyDescent="0.25">
      <c r="A57" s="136"/>
      <c r="B57" s="136"/>
      <c r="C57" s="307" t="s">
        <v>186</v>
      </c>
      <c r="D57" s="308"/>
      <c r="E57" s="146">
        <f>SUM(E53:E56)</f>
        <v>48610</v>
      </c>
      <c r="G57" s="136"/>
      <c r="H57" s="136"/>
      <c r="I57" s="307" t="s">
        <v>186</v>
      </c>
      <c r="J57" s="308"/>
      <c r="K57" s="146">
        <f>SUM(K53:K56)</f>
        <v>9722.08</v>
      </c>
    </row>
    <row r="58" spans="1:11" x14ac:dyDescent="0.25">
      <c r="A58" s="136"/>
      <c r="B58" s="136"/>
      <c r="C58" s="309" t="s">
        <v>378</v>
      </c>
      <c r="D58" s="310"/>
      <c r="E58" s="143">
        <f>SUM(E53)*1.4131</f>
        <v>3179.4749999999999</v>
      </c>
      <c r="G58" s="136"/>
      <c r="H58" s="136"/>
      <c r="I58" s="309" t="s">
        <v>378</v>
      </c>
      <c r="J58" s="310"/>
      <c r="K58" s="143">
        <f>SUM(K53)*1.4131</f>
        <v>636.00804800000003</v>
      </c>
    </row>
    <row r="59" spans="1:11" x14ac:dyDescent="0.25">
      <c r="A59" s="136"/>
      <c r="B59" s="136"/>
      <c r="C59" s="309" t="s">
        <v>187</v>
      </c>
      <c r="D59" s="310"/>
      <c r="E59" s="143">
        <f>SUM(E57:E58)</f>
        <v>51789.474999999999</v>
      </c>
      <c r="G59" s="136"/>
      <c r="H59" s="136"/>
      <c r="I59" s="309" t="s">
        <v>187</v>
      </c>
      <c r="J59" s="310"/>
      <c r="K59" s="143">
        <f>SUM(K57:K58)</f>
        <v>10358.088048</v>
      </c>
    </row>
    <row r="60" spans="1:11" x14ac:dyDescent="0.25">
      <c r="A60" s="136"/>
      <c r="B60" s="136"/>
      <c r="C60" s="311" t="s">
        <v>188</v>
      </c>
      <c r="D60" s="312"/>
      <c r="E60" s="144">
        <f>E59</f>
        <v>51789.474999999999</v>
      </c>
      <c r="G60" s="136"/>
      <c r="H60" s="136"/>
      <c r="I60" s="311" t="s">
        <v>188</v>
      </c>
      <c r="J60" s="312"/>
      <c r="K60" s="144">
        <f>K59</f>
        <v>10358.088048</v>
      </c>
    </row>
    <row r="61" spans="1:11" x14ac:dyDescent="0.25">
      <c r="A61" s="136"/>
      <c r="B61" s="136"/>
      <c r="C61" s="136"/>
      <c r="D61" s="136"/>
      <c r="E61" s="136"/>
    </row>
    <row r="62" spans="1:11" x14ac:dyDescent="0.25">
      <c r="A62" s="313" t="s">
        <v>569</v>
      </c>
      <c r="B62" s="313"/>
      <c r="C62" s="313"/>
      <c r="D62" s="313"/>
      <c r="E62" s="313"/>
    </row>
    <row r="63" spans="1:11" x14ac:dyDescent="0.25">
      <c r="A63" s="140" t="s">
        <v>402</v>
      </c>
      <c r="B63" s="141" t="s">
        <v>0</v>
      </c>
      <c r="C63" s="141" t="s">
        <v>1</v>
      </c>
      <c r="D63" s="141" t="s">
        <v>177</v>
      </c>
      <c r="E63" s="141" t="s">
        <v>135</v>
      </c>
    </row>
    <row r="64" spans="1:11" x14ac:dyDescent="0.25">
      <c r="A64" s="68" t="s">
        <v>403</v>
      </c>
      <c r="B64" s="189" t="s">
        <v>178</v>
      </c>
      <c r="C64" s="142">
        <v>16</v>
      </c>
      <c r="D64" s="143">
        <v>28.13</v>
      </c>
      <c r="E64" s="143">
        <f>D64*C64</f>
        <v>450.08</v>
      </c>
    </row>
    <row r="65" spans="1:5" x14ac:dyDescent="0.25">
      <c r="A65" s="68" t="s">
        <v>407</v>
      </c>
      <c r="B65" s="189" t="s">
        <v>404</v>
      </c>
      <c r="C65" s="142">
        <v>4</v>
      </c>
      <c r="D65" s="143">
        <v>1200</v>
      </c>
      <c r="E65" s="143">
        <f t="shared" ref="E65:E67" si="5">D65*C65</f>
        <v>4800</v>
      </c>
    </row>
    <row r="66" spans="1:5" x14ac:dyDescent="0.25">
      <c r="A66" s="68" t="s">
        <v>405</v>
      </c>
      <c r="B66" s="189" t="s">
        <v>221</v>
      </c>
      <c r="C66" s="142">
        <v>800</v>
      </c>
      <c r="D66" s="145">
        <v>4.59</v>
      </c>
      <c r="E66" s="143">
        <f t="shared" si="5"/>
        <v>3672</v>
      </c>
    </row>
    <row r="67" spans="1:5" x14ac:dyDescent="0.25">
      <c r="A67" s="68" t="s">
        <v>406</v>
      </c>
      <c r="B67" s="189" t="s">
        <v>221</v>
      </c>
      <c r="C67" s="142">
        <v>40</v>
      </c>
      <c r="D67" s="143">
        <v>20</v>
      </c>
      <c r="E67" s="143">
        <f t="shared" si="5"/>
        <v>800</v>
      </c>
    </row>
    <row r="68" spans="1:5" x14ac:dyDescent="0.25">
      <c r="A68" s="136"/>
      <c r="B68" s="136"/>
      <c r="C68" s="307" t="s">
        <v>186</v>
      </c>
      <c r="D68" s="308"/>
      <c r="E68" s="146">
        <f>SUM(E64:E67)</f>
        <v>9722.08</v>
      </c>
    </row>
    <row r="69" spans="1:5" x14ac:dyDescent="0.25">
      <c r="A69" s="136"/>
      <c r="B69" s="136"/>
      <c r="C69" s="309" t="s">
        <v>378</v>
      </c>
      <c r="D69" s="310"/>
      <c r="E69" s="143">
        <f>SUM(E64)*1.4131</f>
        <v>636.00804800000003</v>
      </c>
    </row>
    <row r="70" spans="1:5" ht="15" customHeight="1" x14ac:dyDescent="0.25">
      <c r="A70" s="136"/>
      <c r="B70" s="136"/>
      <c r="C70" s="309" t="s">
        <v>187</v>
      </c>
      <c r="D70" s="310"/>
      <c r="E70" s="143">
        <f>SUM(E68:E69)</f>
        <v>10358.088048</v>
      </c>
    </row>
    <row r="71" spans="1:5" ht="15" customHeight="1" x14ac:dyDescent="0.25">
      <c r="A71" s="136"/>
      <c r="B71" s="136"/>
      <c r="C71" s="311" t="s">
        <v>188</v>
      </c>
      <c r="D71" s="312"/>
      <c r="E71" s="144">
        <f>E70</f>
        <v>10358.088048</v>
      </c>
    </row>
    <row r="72" spans="1:5" ht="15" customHeight="1" x14ac:dyDescent="0.25">
      <c r="A72" s="136"/>
      <c r="B72" s="136"/>
      <c r="C72" s="136"/>
      <c r="D72" s="136"/>
      <c r="E72" s="136"/>
    </row>
    <row r="73" spans="1:5" ht="15" customHeight="1" x14ac:dyDescent="0.25">
      <c r="A73" s="136"/>
      <c r="B73" s="136"/>
      <c r="C73" s="136"/>
      <c r="D73" s="136"/>
      <c r="E73" s="136"/>
    </row>
    <row r="74" spans="1:5" ht="15" customHeight="1" x14ac:dyDescent="0.25">
      <c r="A74" s="140" t="s">
        <v>512</v>
      </c>
      <c r="B74" s="141" t="s">
        <v>0</v>
      </c>
      <c r="C74" s="141" t="s">
        <v>1</v>
      </c>
      <c r="D74" s="141" t="s">
        <v>177</v>
      </c>
      <c r="E74" s="141" t="s">
        <v>135</v>
      </c>
    </row>
    <row r="75" spans="1:5" ht="15" customHeight="1" x14ac:dyDescent="0.25">
      <c r="A75" s="68" t="s">
        <v>169</v>
      </c>
      <c r="B75" s="114" t="s">
        <v>178</v>
      </c>
      <c r="C75" s="142">
        <v>0.4</v>
      </c>
      <c r="D75" s="143">
        <f>INSUMO!D8</f>
        <v>9.375</v>
      </c>
      <c r="E75" s="143">
        <f t="shared" ref="E75:E76" si="6">D75*C75</f>
        <v>3.75</v>
      </c>
    </row>
    <row r="76" spans="1:5" x14ac:dyDescent="0.25">
      <c r="A76" s="68" t="s">
        <v>332</v>
      </c>
      <c r="B76" s="114" t="s">
        <v>178</v>
      </c>
      <c r="C76" s="142">
        <v>0.04</v>
      </c>
      <c r="D76" s="143">
        <f>INSUMO!D6</f>
        <v>18.75</v>
      </c>
      <c r="E76" s="143">
        <f t="shared" si="6"/>
        <v>0.75</v>
      </c>
    </row>
    <row r="77" spans="1:5" x14ac:dyDescent="0.25">
      <c r="A77" s="136"/>
      <c r="B77" s="136"/>
      <c r="C77" s="309" t="s">
        <v>186</v>
      </c>
      <c r="D77" s="310"/>
      <c r="E77" s="143">
        <f>SUM(E75:E76)</f>
        <v>4.5</v>
      </c>
    </row>
    <row r="78" spans="1:5" x14ac:dyDescent="0.25">
      <c r="A78" s="136"/>
      <c r="B78" s="136"/>
      <c r="C78" s="309" t="s">
        <v>378</v>
      </c>
      <c r="D78" s="310"/>
      <c r="E78" s="143">
        <f>SUM(E75:E76)*1.4131</f>
        <v>6.3589500000000001</v>
      </c>
    </row>
    <row r="79" spans="1:5" x14ac:dyDescent="0.25">
      <c r="A79" s="136"/>
      <c r="B79" s="136"/>
      <c r="C79" s="309" t="s">
        <v>187</v>
      </c>
      <c r="D79" s="310"/>
      <c r="E79" s="143">
        <f>SUM(E77:E78)</f>
        <v>10.85895</v>
      </c>
    </row>
    <row r="80" spans="1:5" x14ac:dyDescent="0.25">
      <c r="A80" s="136"/>
      <c r="B80" s="136"/>
      <c r="C80" s="311" t="s">
        <v>188</v>
      </c>
      <c r="D80" s="312"/>
      <c r="E80" s="144">
        <f>E79</f>
        <v>10.85895</v>
      </c>
    </row>
    <row r="81" spans="1:5" x14ac:dyDescent="0.25">
      <c r="A81" s="136"/>
      <c r="B81" s="136"/>
      <c r="C81" s="136"/>
      <c r="D81" s="136"/>
      <c r="E81" s="136"/>
    </row>
    <row r="82" spans="1:5" x14ac:dyDescent="0.25">
      <c r="A82" s="136"/>
      <c r="B82" s="136"/>
      <c r="C82" s="136"/>
      <c r="D82" s="136"/>
      <c r="E82" s="136"/>
    </row>
    <row r="83" spans="1:5" ht="30" x14ac:dyDescent="0.25">
      <c r="A83" s="140" t="s">
        <v>514</v>
      </c>
      <c r="B83" s="141" t="s">
        <v>0</v>
      </c>
      <c r="C83" s="141" t="s">
        <v>1</v>
      </c>
      <c r="D83" s="141" t="s">
        <v>177</v>
      </c>
      <c r="E83" s="141" t="s">
        <v>135</v>
      </c>
    </row>
    <row r="84" spans="1:5" x14ac:dyDescent="0.25">
      <c r="A84" s="68" t="s">
        <v>196</v>
      </c>
      <c r="B84" s="114" t="s">
        <v>178</v>
      </c>
      <c r="C84" s="142">
        <v>0.02</v>
      </c>
      <c r="D84" s="143">
        <f>INSUMO!D9</f>
        <v>18.75</v>
      </c>
      <c r="E84" s="143">
        <f t="shared" ref="E84:E85" si="7">D84*C84</f>
        <v>0.375</v>
      </c>
    </row>
    <row r="85" spans="1:5" x14ac:dyDescent="0.25">
      <c r="A85" s="68" t="s">
        <v>169</v>
      </c>
      <c r="B85" s="114" t="s">
        <v>178</v>
      </c>
      <c r="C85" s="142">
        <v>0.21</v>
      </c>
      <c r="D85" s="143">
        <f>INSUMO!D8</f>
        <v>9.375</v>
      </c>
      <c r="E85" s="143">
        <f t="shared" si="7"/>
        <v>1.96875</v>
      </c>
    </row>
    <row r="86" spans="1:5" x14ac:dyDescent="0.25">
      <c r="A86" s="136"/>
      <c r="B86" s="136"/>
      <c r="C86" s="309" t="s">
        <v>186</v>
      </c>
      <c r="D86" s="310"/>
      <c r="E86" s="143">
        <f>SUM(E84:E85)</f>
        <v>2.34375</v>
      </c>
    </row>
    <row r="87" spans="1:5" x14ac:dyDescent="0.25">
      <c r="A87" s="136"/>
      <c r="B87" s="136"/>
      <c r="C87" s="309" t="s">
        <v>378</v>
      </c>
      <c r="D87" s="310"/>
      <c r="E87" s="143">
        <f>SUM(E84:E85)*1.4131</f>
        <v>3.3119531250000001</v>
      </c>
    </row>
    <row r="88" spans="1:5" x14ac:dyDescent="0.25">
      <c r="A88" s="136"/>
      <c r="B88" s="136"/>
      <c r="C88" s="309" t="s">
        <v>187</v>
      </c>
      <c r="D88" s="310"/>
      <c r="E88" s="143">
        <f>SUM(E86:E87)</f>
        <v>5.6557031250000005</v>
      </c>
    </row>
    <row r="89" spans="1:5" x14ac:dyDescent="0.25">
      <c r="A89" s="136"/>
      <c r="B89" s="136"/>
      <c r="C89" s="311" t="s">
        <v>188</v>
      </c>
      <c r="D89" s="312"/>
      <c r="E89" s="144">
        <f>E88</f>
        <v>5.6557031250000005</v>
      </c>
    </row>
    <row r="90" spans="1:5" x14ac:dyDescent="0.25">
      <c r="A90" s="136"/>
      <c r="B90" s="136"/>
      <c r="C90" s="136"/>
      <c r="D90" s="136"/>
      <c r="E90" s="136"/>
    </row>
    <row r="91" spans="1:5" x14ac:dyDescent="0.25">
      <c r="A91" s="140" t="s">
        <v>516</v>
      </c>
      <c r="B91" s="141" t="s">
        <v>0</v>
      </c>
      <c r="C91" s="141" t="s">
        <v>1</v>
      </c>
      <c r="D91" s="141" t="s">
        <v>177</v>
      </c>
      <c r="E91" s="141" t="s">
        <v>135</v>
      </c>
    </row>
    <row r="92" spans="1:5" x14ac:dyDescent="0.25">
      <c r="A92" s="68" t="s">
        <v>168</v>
      </c>
      <c r="B92" s="114" t="s">
        <v>178</v>
      </c>
      <c r="C92" s="142">
        <v>0.2</v>
      </c>
      <c r="D92" s="143">
        <f>INSUMO!D5</f>
        <v>18.75</v>
      </c>
      <c r="E92" s="143">
        <f t="shared" ref="E92:E93" si="8">D92*C92</f>
        <v>3.75</v>
      </c>
    </row>
    <row r="93" spans="1:5" x14ac:dyDescent="0.25">
      <c r="A93" s="68" t="s">
        <v>169</v>
      </c>
      <c r="B93" s="114" t="s">
        <v>178</v>
      </c>
      <c r="C93" s="142">
        <v>0.15</v>
      </c>
      <c r="D93" s="143">
        <f>INSUMO!D8</f>
        <v>9.375</v>
      </c>
      <c r="E93" s="143">
        <f t="shared" si="8"/>
        <v>1.40625</v>
      </c>
    </row>
    <row r="94" spans="1:5" x14ac:dyDescent="0.25">
      <c r="A94" s="136"/>
      <c r="B94" s="136"/>
      <c r="C94" s="309" t="s">
        <v>186</v>
      </c>
      <c r="D94" s="310"/>
      <c r="E94" s="143">
        <f>SUM(E92:E93)</f>
        <v>5.15625</v>
      </c>
    </row>
    <row r="95" spans="1:5" x14ac:dyDescent="0.25">
      <c r="A95" s="136"/>
      <c r="B95" s="136"/>
      <c r="C95" s="309" t="s">
        <v>378</v>
      </c>
      <c r="D95" s="310"/>
      <c r="E95" s="143">
        <f>SUM(E92:E93)*1.4131</f>
        <v>7.2862968749999997</v>
      </c>
    </row>
    <row r="96" spans="1:5" x14ac:dyDescent="0.25">
      <c r="A96" s="136"/>
      <c r="B96" s="136"/>
      <c r="C96" s="309" t="s">
        <v>187</v>
      </c>
      <c r="D96" s="310"/>
      <c r="E96" s="143">
        <f>SUM(E94:E95)</f>
        <v>12.442546875</v>
      </c>
    </row>
    <row r="97" spans="1:5" x14ac:dyDescent="0.25">
      <c r="A97" s="136"/>
      <c r="B97" s="136"/>
      <c r="C97" s="311" t="s">
        <v>188</v>
      </c>
      <c r="D97" s="312"/>
      <c r="E97" s="144">
        <f>E96</f>
        <v>12.442546875</v>
      </c>
    </row>
    <row r="98" spans="1:5" x14ac:dyDescent="0.25">
      <c r="A98" s="136"/>
      <c r="B98" s="136"/>
      <c r="C98" s="136"/>
      <c r="D98" s="136"/>
      <c r="E98" s="136"/>
    </row>
    <row r="99" spans="1:5" x14ac:dyDescent="0.25">
      <c r="A99" s="136"/>
      <c r="B99" s="136"/>
      <c r="C99" s="136"/>
      <c r="D99" s="136"/>
      <c r="E99" s="136"/>
    </row>
    <row r="100" spans="1:5" x14ac:dyDescent="0.25">
      <c r="A100" s="141" t="s">
        <v>167</v>
      </c>
      <c r="B100" s="141" t="s">
        <v>0</v>
      </c>
      <c r="C100" s="141" t="s">
        <v>1</v>
      </c>
      <c r="D100" s="141" t="s">
        <v>177</v>
      </c>
      <c r="E100" s="141" t="s">
        <v>135</v>
      </c>
    </row>
    <row r="101" spans="1:5" x14ac:dyDescent="0.25">
      <c r="A101" s="68" t="s">
        <v>168</v>
      </c>
      <c r="B101" s="114" t="s">
        <v>178</v>
      </c>
      <c r="C101" s="142">
        <v>32</v>
      </c>
      <c r="D101" s="143">
        <f>INSUMO!D5</f>
        <v>18.75</v>
      </c>
      <c r="E101" s="143">
        <f>D101*C101</f>
        <v>600</v>
      </c>
    </row>
    <row r="102" spans="1:5" x14ac:dyDescent="0.25">
      <c r="A102" s="68" t="s">
        <v>169</v>
      </c>
      <c r="B102" s="114" t="s">
        <v>178</v>
      </c>
      <c r="C102" s="142">
        <v>16</v>
      </c>
      <c r="D102" s="143">
        <f>INSUMO!D8</f>
        <v>9.375</v>
      </c>
      <c r="E102" s="143">
        <f t="shared" ref="E102:E109" si="9">D102*C102</f>
        <v>150</v>
      </c>
    </row>
    <row r="103" spans="1:5" x14ac:dyDescent="0.25">
      <c r="A103" s="68" t="s">
        <v>170</v>
      </c>
      <c r="B103" s="114" t="s">
        <v>0</v>
      </c>
      <c r="C103" s="142">
        <v>2</v>
      </c>
      <c r="D103" s="143">
        <v>2.15</v>
      </c>
      <c r="E103" s="143">
        <f t="shared" si="9"/>
        <v>4.3</v>
      </c>
    </row>
    <row r="104" spans="1:5" x14ac:dyDescent="0.25">
      <c r="A104" s="68" t="s">
        <v>171</v>
      </c>
      <c r="B104" s="114" t="s">
        <v>97</v>
      </c>
      <c r="C104" s="142">
        <v>6</v>
      </c>
      <c r="D104" s="143">
        <v>16.2</v>
      </c>
      <c r="E104" s="143">
        <f t="shared" si="9"/>
        <v>97.199999999999989</v>
      </c>
    </row>
    <row r="105" spans="1:5" x14ac:dyDescent="0.25">
      <c r="A105" s="68" t="s">
        <v>172</v>
      </c>
      <c r="B105" s="114" t="s">
        <v>97</v>
      </c>
      <c r="C105" s="142">
        <v>3</v>
      </c>
      <c r="D105" s="143">
        <v>11.1</v>
      </c>
      <c r="E105" s="143">
        <f t="shared" si="9"/>
        <v>33.299999999999997</v>
      </c>
    </row>
    <row r="106" spans="1:5" x14ac:dyDescent="0.25">
      <c r="A106" s="68" t="s">
        <v>173</v>
      </c>
      <c r="B106" s="114" t="s">
        <v>97</v>
      </c>
      <c r="C106" s="142">
        <v>1.4</v>
      </c>
      <c r="D106" s="143">
        <v>11.2</v>
      </c>
      <c r="E106" s="143">
        <f t="shared" si="9"/>
        <v>15.679999999999998</v>
      </c>
    </row>
    <row r="107" spans="1:5" x14ac:dyDescent="0.25">
      <c r="A107" s="68" t="s">
        <v>174</v>
      </c>
      <c r="B107" s="114" t="s">
        <v>0</v>
      </c>
      <c r="C107" s="142">
        <v>1</v>
      </c>
      <c r="D107" s="143">
        <v>7.5</v>
      </c>
      <c r="E107" s="143">
        <f t="shared" si="9"/>
        <v>7.5</v>
      </c>
    </row>
    <row r="108" spans="1:5" x14ac:dyDescent="0.25">
      <c r="A108" s="68" t="s">
        <v>175</v>
      </c>
      <c r="B108" s="114" t="s">
        <v>97</v>
      </c>
      <c r="C108" s="142">
        <v>6</v>
      </c>
      <c r="D108" s="143">
        <v>13</v>
      </c>
      <c r="E108" s="143">
        <f t="shared" si="9"/>
        <v>78</v>
      </c>
    </row>
    <row r="109" spans="1:5" x14ac:dyDescent="0.25">
      <c r="A109" s="68" t="s">
        <v>176</v>
      </c>
      <c r="B109" s="114" t="s">
        <v>179</v>
      </c>
      <c r="C109" s="142">
        <v>2</v>
      </c>
      <c r="D109" s="143">
        <v>8</v>
      </c>
      <c r="E109" s="143">
        <f t="shared" si="9"/>
        <v>16</v>
      </c>
    </row>
    <row r="110" spans="1:5" ht="15" customHeight="1" x14ac:dyDescent="0.25">
      <c r="A110" s="136"/>
      <c r="B110" s="136"/>
      <c r="C110" s="309" t="s">
        <v>186</v>
      </c>
      <c r="D110" s="310"/>
      <c r="E110" s="143">
        <f>SUM(E101:E109)</f>
        <v>1001.9799999999999</v>
      </c>
    </row>
    <row r="111" spans="1:5" ht="15" customHeight="1" x14ac:dyDescent="0.25">
      <c r="A111" s="136"/>
      <c r="B111" s="136"/>
      <c r="C111" s="309" t="s">
        <v>378</v>
      </c>
      <c r="D111" s="310"/>
      <c r="E111" s="143">
        <f>SUM(E101:E102)*1.4131</f>
        <v>1059.825</v>
      </c>
    </row>
    <row r="112" spans="1:5" ht="15" customHeight="1" x14ac:dyDescent="0.25">
      <c r="A112" s="136"/>
      <c r="B112" s="136"/>
      <c r="C112" s="309" t="s">
        <v>187</v>
      </c>
      <c r="D112" s="310"/>
      <c r="E112" s="143">
        <f>SUM(E110:E111)</f>
        <v>2061.8049999999998</v>
      </c>
    </row>
    <row r="113" spans="1:5" ht="15" customHeight="1" x14ac:dyDescent="0.25">
      <c r="A113" s="136"/>
      <c r="B113" s="136"/>
      <c r="C113" s="311" t="s">
        <v>188</v>
      </c>
      <c r="D113" s="312"/>
      <c r="E113" s="144">
        <f>E112</f>
        <v>2061.8049999999998</v>
      </c>
    </row>
    <row r="114" spans="1:5" x14ac:dyDescent="0.25">
      <c r="A114" s="136"/>
      <c r="B114" s="136"/>
      <c r="C114" s="136"/>
      <c r="D114" s="136"/>
      <c r="E114" s="136"/>
    </row>
    <row r="115" spans="1:5" x14ac:dyDescent="0.25">
      <c r="A115" s="136"/>
      <c r="B115" s="136"/>
      <c r="C115" s="136"/>
      <c r="D115" s="136"/>
      <c r="E115" s="136"/>
    </row>
    <row r="116" spans="1:5" ht="30" x14ac:dyDescent="0.25">
      <c r="A116" s="140" t="s">
        <v>189</v>
      </c>
      <c r="B116" s="141" t="s">
        <v>0</v>
      </c>
      <c r="C116" s="141" t="s">
        <v>1</v>
      </c>
      <c r="D116" s="141" t="s">
        <v>177</v>
      </c>
      <c r="E116" s="141" t="s">
        <v>135</v>
      </c>
    </row>
    <row r="117" spans="1:5" x14ac:dyDescent="0.25">
      <c r="A117" s="68" t="s">
        <v>168</v>
      </c>
      <c r="B117" s="114" t="s">
        <v>178</v>
      </c>
      <c r="C117" s="142">
        <v>1.25</v>
      </c>
      <c r="D117" s="143">
        <f>INSUMO!D5</f>
        <v>18.75</v>
      </c>
      <c r="E117" s="143">
        <f>D117*C117</f>
        <v>23.4375</v>
      </c>
    </row>
    <row r="118" spans="1:5" x14ac:dyDescent="0.25">
      <c r="A118" s="68" t="s">
        <v>169</v>
      </c>
      <c r="B118" s="114" t="s">
        <v>178</v>
      </c>
      <c r="C118" s="142">
        <v>1.25</v>
      </c>
      <c r="D118" s="143">
        <f>INSUMO!D8</f>
        <v>9.375</v>
      </c>
      <c r="E118" s="143">
        <f t="shared" ref="E118:E122" si="10">D118*C118</f>
        <v>11.71875</v>
      </c>
    </row>
    <row r="119" spans="1:5" x14ac:dyDescent="0.25">
      <c r="A119" s="68" t="s">
        <v>528</v>
      </c>
      <c r="B119" s="114" t="s">
        <v>191</v>
      </c>
      <c r="C119" s="142">
        <v>3.5999999999999997E-2</v>
      </c>
      <c r="D119" s="143">
        <v>380</v>
      </c>
      <c r="E119" s="143">
        <f t="shared" si="10"/>
        <v>13.68</v>
      </c>
    </row>
    <row r="120" spans="1:5" x14ac:dyDescent="0.25">
      <c r="A120" s="68" t="s">
        <v>190</v>
      </c>
      <c r="B120" s="114" t="s">
        <v>191</v>
      </c>
      <c r="C120" s="142">
        <v>0.1</v>
      </c>
      <c r="D120" s="143">
        <v>101.6</v>
      </c>
      <c r="E120" s="143">
        <f t="shared" si="10"/>
        <v>10.16</v>
      </c>
    </row>
    <row r="121" spans="1:5" x14ac:dyDescent="0.25">
      <c r="A121" s="68" t="s">
        <v>176</v>
      </c>
      <c r="B121" s="114" t="s">
        <v>179</v>
      </c>
      <c r="C121" s="142">
        <v>0.11</v>
      </c>
      <c r="D121" s="143">
        <v>8</v>
      </c>
      <c r="E121" s="143">
        <f t="shared" si="10"/>
        <v>0.88</v>
      </c>
    </row>
    <row r="122" spans="1:5" x14ac:dyDescent="0.25">
      <c r="A122" s="68" t="s">
        <v>529</v>
      </c>
      <c r="B122" s="114" t="s">
        <v>0</v>
      </c>
      <c r="C122" s="142">
        <v>0.15</v>
      </c>
      <c r="D122" s="143">
        <v>101</v>
      </c>
      <c r="E122" s="143">
        <f t="shared" si="10"/>
        <v>15.149999999999999</v>
      </c>
    </row>
    <row r="123" spans="1:5" ht="15" customHeight="1" x14ac:dyDescent="0.25">
      <c r="A123" s="136"/>
      <c r="B123" s="136"/>
      <c r="C123" s="309" t="s">
        <v>186</v>
      </c>
      <c r="D123" s="310"/>
      <c r="E123" s="143">
        <f>SUM(E117:E122)</f>
        <v>75.026250000000005</v>
      </c>
    </row>
    <row r="124" spans="1:5" ht="15" customHeight="1" x14ac:dyDescent="0.25">
      <c r="A124" s="136"/>
      <c r="B124" s="136"/>
      <c r="C124" s="309" t="s">
        <v>378</v>
      </c>
      <c r="D124" s="310"/>
      <c r="E124" s="143">
        <f>SUM(E117:E118)*1.4131</f>
        <v>49.679296874999999</v>
      </c>
    </row>
    <row r="125" spans="1:5" ht="15" customHeight="1" x14ac:dyDescent="0.25">
      <c r="A125" s="136"/>
      <c r="B125" s="136"/>
      <c r="C125" s="309" t="s">
        <v>187</v>
      </c>
      <c r="D125" s="310"/>
      <c r="E125" s="143">
        <f>SUM(E123:E124)</f>
        <v>124.70554687500001</v>
      </c>
    </row>
    <row r="126" spans="1:5" ht="15" customHeight="1" x14ac:dyDescent="0.25">
      <c r="A126" s="136"/>
      <c r="B126" s="136"/>
      <c r="C126" s="311" t="s">
        <v>188</v>
      </c>
      <c r="D126" s="312"/>
      <c r="E126" s="144">
        <f>E125</f>
        <v>124.70554687500001</v>
      </c>
    </row>
    <row r="127" spans="1:5" x14ac:dyDescent="0.25">
      <c r="A127" s="136"/>
      <c r="B127" s="136"/>
      <c r="C127" s="136"/>
      <c r="D127" s="136"/>
      <c r="E127" s="136"/>
    </row>
    <row r="128" spans="1:5" x14ac:dyDescent="0.25">
      <c r="A128" s="136"/>
      <c r="B128" s="136"/>
      <c r="C128" s="136"/>
      <c r="D128" s="136"/>
      <c r="E128" s="136"/>
    </row>
    <row r="129" spans="1:5" x14ac:dyDescent="0.25">
      <c r="A129" s="140" t="s">
        <v>192</v>
      </c>
      <c r="B129" s="141" t="s">
        <v>0</v>
      </c>
      <c r="C129" s="141" t="s">
        <v>1</v>
      </c>
      <c r="D129" s="141" t="s">
        <v>177</v>
      </c>
      <c r="E129" s="141" t="s">
        <v>135</v>
      </c>
    </row>
    <row r="130" spans="1:5" x14ac:dyDescent="0.25">
      <c r="A130" s="68" t="s">
        <v>168</v>
      </c>
      <c r="B130" s="114" t="s">
        <v>178</v>
      </c>
      <c r="C130" s="142">
        <v>0.8</v>
      </c>
      <c r="D130" s="143">
        <f>INSUMO!D5</f>
        <v>18.75</v>
      </c>
      <c r="E130" s="143">
        <f>D130*C130</f>
        <v>15</v>
      </c>
    </row>
    <row r="131" spans="1:5" x14ac:dyDescent="0.25">
      <c r="A131" s="68" t="s">
        <v>169</v>
      </c>
      <c r="B131" s="114" t="s">
        <v>178</v>
      </c>
      <c r="C131" s="142">
        <v>0.5</v>
      </c>
      <c r="D131" s="143">
        <f>INSUMO!D8</f>
        <v>9.375</v>
      </c>
      <c r="E131" s="143">
        <f t="shared" ref="E131:E135" si="11">D131*C131</f>
        <v>4.6875</v>
      </c>
    </row>
    <row r="132" spans="1:5" x14ac:dyDescent="0.25">
      <c r="A132" s="68" t="s">
        <v>193</v>
      </c>
      <c r="B132" s="114" t="s">
        <v>179</v>
      </c>
      <c r="C132" s="142">
        <v>0.05</v>
      </c>
      <c r="D132" s="143">
        <v>9.5</v>
      </c>
      <c r="E132" s="143">
        <f t="shared" si="11"/>
        <v>0.47500000000000003</v>
      </c>
    </row>
    <row r="133" spans="1:5" x14ac:dyDescent="0.25">
      <c r="A133" s="68" t="s">
        <v>526</v>
      </c>
      <c r="B133" s="114" t="s">
        <v>191</v>
      </c>
      <c r="C133" s="142">
        <v>0.12</v>
      </c>
      <c r="D133" s="143">
        <v>80.099999999999994</v>
      </c>
      <c r="E133" s="143">
        <f t="shared" si="11"/>
        <v>9.6119999999999983</v>
      </c>
    </row>
    <row r="134" spans="1:5" x14ac:dyDescent="0.25">
      <c r="A134" s="68" t="s">
        <v>194</v>
      </c>
      <c r="B134" s="114" t="s">
        <v>179</v>
      </c>
      <c r="C134" s="142">
        <v>0.04</v>
      </c>
      <c r="D134" s="143">
        <v>6.9</v>
      </c>
      <c r="E134" s="143">
        <f t="shared" si="11"/>
        <v>0.27600000000000002</v>
      </c>
    </row>
    <row r="135" spans="1:5" x14ac:dyDescent="0.25">
      <c r="A135" s="68" t="s">
        <v>527</v>
      </c>
      <c r="B135" s="114" t="s">
        <v>191</v>
      </c>
      <c r="C135" s="142">
        <v>4.2000000000000003E-2</v>
      </c>
      <c r="D135" s="143">
        <v>260</v>
      </c>
      <c r="E135" s="143">
        <f t="shared" si="11"/>
        <v>10.92</v>
      </c>
    </row>
    <row r="136" spans="1:5" ht="15" customHeight="1" x14ac:dyDescent="0.25">
      <c r="A136" s="136"/>
      <c r="B136" s="136"/>
      <c r="C136" s="309" t="s">
        <v>186</v>
      </c>
      <c r="D136" s="310"/>
      <c r="E136" s="143">
        <f>SUM(E130:E135)</f>
        <v>40.970500000000001</v>
      </c>
    </row>
    <row r="137" spans="1:5" ht="15" customHeight="1" x14ac:dyDescent="0.25">
      <c r="A137" s="136"/>
      <c r="B137" s="136"/>
      <c r="C137" s="309" t="s">
        <v>378</v>
      </c>
      <c r="D137" s="310"/>
      <c r="E137" s="143">
        <f>SUM(E130:E131)*1.4131</f>
        <v>27.820406250000001</v>
      </c>
    </row>
    <row r="138" spans="1:5" ht="15" customHeight="1" x14ac:dyDescent="0.25">
      <c r="A138" s="136"/>
      <c r="B138" s="136"/>
      <c r="C138" s="309" t="s">
        <v>187</v>
      </c>
      <c r="D138" s="310"/>
      <c r="E138" s="143">
        <f>SUM(E136:E137)</f>
        <v>68.790906250000006</v>
      </c>
    </row>
    <row r="139" spans="1:5" ht="15" customHeight="1" x14ac:dyDescent="0.25">
      <c r="A139" s="136"/>
      <c r="B139" s="136"/>
      <c r="C139" s="311" t="s">
        <v>188</v>
      </c>
      <c r="D139" s="312"/>
      <c r="E139" s="144">
        <f>E138</f>
        <v>68.790906250000006</v>
      </c>
    </row>
    <row r="140" spans="1:5" x14ac:dyDescent="0.25">
      <c r="A140" s="136"/>
      <c r="B140" s="136"/>
      <c r="C140" s="136"/>
      <c r="D140" s="136"/>
      <c r="E140" s="136"/>
    </row>
    <row r="141" spans="1:5" x14ac:dyDescent="0.25">
      <c r="A141" s="136"/>
      <c r="B141" s="136"/>
      <c r="C141" s="136"/>
      <c r="D141" s="136"/>
      <c r="E141" s="136"/>
    </row>
    <row r="142" spans="1:5" x14ac:dyDescent="0.25">
      <c r="A142" s="140" t="s">
        <v>200</v>
      </c>
      <c r="B142" s="141" t="s">
        <v>0</v>
      </c>
      <c r="C142" s="141" t="s">
        <v>1</v>
      </c>
      <c r="D142" s="141" t="s">
        <v>177</v>
      </c>
      <c r="E142" s="141" t="s">
        <v>135</v>
      </c>
    </row>
    <row r="143" spans="1:5" x14ac:dyDescent="0.25">
      <c r="A143" s="68" t="s">
        <v>169</v>
      </c>
      <c r="B143" s="114" t="s">
        <v>178</v>
      </c>
      <c r="C143" s="142">
        <v>0.3</v>
      </c>
      <c r="D143" s="143">
        <f>INSUMO!D8</f>
        <v>9.375</v>
      </c>
      <c r="E143" s="143">
        <f>D143*C143</f>
        <v>2.8125</v>
      </c>
    </row>
    <row r="144" spans="1:5" x14ac:dyDescent="0.25">
      <c r="A144" s="68" t="s">
        <v>196</v>
      </c>
      <c r="B144" s="114" t="s">
        <v>178</v>
      </c>
      <c r="C144" s="142">
        <v>0.3</v>
      </c>
      <c r="D144" s="143">
        <f>INSUMO!D9</f>
        <v>18.75</v>
      </c>
      <c r="E144" s="143">
        <f t="shared" ref="E144:E146" si="12">D144*C144</f>
        <v>5.625</v>
      </c>
    </row>
    <row r="145" spans="1:5" x14ac:dyDescent="0.25">
      <c r="A145" s="68" t="s">
        <v>197</v>
      </c>
      <c r="B145" s="114" t="s">
        <v>199</v>
      </c>
      <c r="C145" s="142">
        <v>1</v>
      </c>
      <c r="D145" s="143">
        <v>4.5</v>
      </c>
      <c r="E145" s="143">
        <f t="shared" si="12"/>
        <v>4.5</v>
      </c>
    </row>
    <row r="146" spans="1:5" x14ac:dyDescent="0.25">
      <c r="A146" s="68" t="s">
        <v>198</v>
      </c>
      <c r="B146" s="114" t="s">
        <v>0</v>
      </c>
      <c r="C146" s="142">
        <v>1.1499999999999999</v>
      </c>
      <c r="D146" s="143">
        <v>53</v>
      </c>
      <c r="E146" s="143">
        <f t="shared" si="12"/>
        <v>60.949999999999996</v>
      </c>
    </row>
    <row r="147" spans="1:5" ht="15" customHeight="1" x14ac:dyDescent="0.25">
      <c r="A147" s="136"/>
      <c r="B147" s="136"/>
      <c r="C147" s="309" t="s">
        <v>186</v>
      </c>
      <c r="D147" s="310"/>
      <c r="E147" s="143">
        <f>SUM(E143:E146)</f>
        <v>73.887499999999989</v>
      </c>
    </row>
    <row r="148" spans="1:5" ht="15" customHeight="1" x14ac:dyDescent="0.25">
      <c r="A148" s="136"/>
      <c r="B148" s="136"/>
      <c r="C148" s="309" t="s">
        <v>378</v>
      </c>
      <c r="D148" s="310"/>
      <c r="E148" s="143">
        <f>SUM(E143:E144)*1.4131</f>
        <v>11.923031250000001</v>
      </c>
    </row>
    <row r="149" spans="1:5" ht="15" customHeight="1" x14ac:dyDescent="0.25">
      <c r="A149" s="136"/>
      <c r="B149" s="136"/>
      <c r="C149" s="309" t="s">
        <v>187</v>
      </c>
      <c r="D149" s="310"/>
      <c r="E149" s="143">
        <f>SUM(E147:E148)</f>
        <v>85.810531249999997</v>
      </c>
    </row>
    <row r="150" spans="1:5" ht="15" customHeight="1" x14ac:dyDescent="0.25">
      <c r="A150" s="136"/>
      <c r="B150" s="136"/>
      <c r="C150" s="311" t="s">
        <v>188</v>
      </c>
      <c r="D150" s="312"/>
      <c r="E150" s="144">
        <f>E149</f>
        <v>85.810531249999997</v>
      </c>
    </row>
    <row r="151" spans="1:5" x14ac:dyDescent="0.25">
      <c r="A151" s="136"/>
      <c r="B151" s="136"/>
      <c r="C151" s="136"/>
      <c r="D151" s="136"/>
      <c r="E151" s="136"/>
    </row>
    <row r="152" spans="1:5" x14ac:dyDescent="0.25">
      <c r="A152" s="136"/>
      <c r="B152" s="136"/>
      <c r="C152" s="136"/>
      <c r="D152" s="136"/>
      <c r="E152" s="136"/>
    </row>
    <row r="153" spans="1:5" x14ac:dyDescent="0.25">
      <c r="A153" s="140" t="s">
        <v>530</v>
      </c>
      <c r="B153" s="141" t="s">
        <v>0</v>
      </c>
      <c r="C153" s="141" t="s">
        <v>1</v>
      </c>
      <c r="D153" s="141" t="s">
        <v>177</v>
      </c>
      <c r="E153" s="141" t="s">
        <v>135</v>
      </c>
    </row>
    <row r="154" spans="1:5" x14ac:dyDescent="0.25">
      <c r="A154" s="68" t="s">
        <v>169</v>
      </c>
      <c r="B154" s="114" t="s">
        <v>178</v>
      </c>
      <c r="C154" s="142">
        <v>7.0000000000000007E-2</v>
      </c>
      <c r="D154" s="143">
        <f>INSUMO!D8</f>
        <v>9.375</v>
      </c>
      <c r="E154" s="143">
        <f>D154*C154</f>
        <v>0.65625000000000011</v>
      </c>
    </row>
    <row r="155" spans="1:5" x14ac:dyDescent="0.25">
      <c r="A155" s="68" t="s">
        <v>196</v>
      </c>
      <c r="B155" s="114" t="s">
        <v>178</v>
      </c>
      <c r="C155" s="142">
        <v>7.0000000000000007E-2</v>
      </c>
      <c r="D155" s="143">
        <f>INSUMO!D9</f>
        <v>18.75</v>
      </c>
      <c r="E155" s="143">
        <f t="shared" ref="E155:E157" si="13">D155*C155</f>
        <v>1.3125000000000002</v>
      </c>
    </row>
    <row r="156" spans="1:5" x14ac:dyDescent="0.25">
      <c r="A156" s="68" t="s">
        <v>197</v>
      </c>
      <c r="B156" s="114" t="s">
        <v>199</v>
      </c>
      <c r="C156" s="142">
        <v>0.5</v>
      </c>
      <c r="D156" s="143">
        <v>4.5</v>
      </c>
      <c r="E156" s="143">
        <f t="shared" si="13"/>
        <v>2.25</v>
      </c>
    </row>
    <row r="157" spans="1:5" x14ac:dyDescent="0.25">
      <c r="A157" s="68" t="s">
        <v>201</v>
      </c>
      <c r="B157" s="114" t="s">
        <v>97</v>
      </c>
      <c r="C157" s="142">
        <v>1.1000000000000001</v>
      </c>
      <c r="D157" s="143">
        <v>53</v>
      </c>
      <c r="E157" s="143">
        <f t="shared" si="13"/>
        <v>58.300000000000004</v>
      </c>
    </row>
    <row r="158" spans="1:5" ht="15" customHeight="1" x14ac:dyDescent="0.25">
      <c r="A158" s="136"/>
      <c r="B158" s="136"/>
      <c r="C158" s="309" t="s">
        <v>186</v>
      </c>
      <c r="D158" s="310"/>
      <c r="E158" s="143">
        <f>SUM(E154:E157)</f>
        <v>62.518750000000004</v>
      </c>
    </row>
    <row r="159" spans="1:5" ht="15" customHeight="1" x14ac:dyDescent="0.25">
      <c r="A159" s="136"/>
      <c r="B159" s="136"/>
      <c r="C159" s="309" t="s">
        <v>378</v>
      </c>
      <c r="D159" s="310"/>
      <c r="E159" s="143">
        <f>SUM(E154:E155)*1.4131</f>
        <v>2.7820406250000005</v>
      </c>
    </row>
    <row r="160" spans="1:5" ht="15" customHeight="1" x14ac:dyDescent="0.25">
      <c r="A160" s="136"/>
      <c r="B160" s="136"/>
      <c r="C160" s="309" t="s">
        <v>187</v>
      </c>
      <c r="D160" s="310"/>
      <c r="E160" s="143">
        <f>SUM(E158:E159)</f>
        <v>65.300790625000005</v>
      </c>
    </row>
    <row r="161" spans="1:5" ht="15" customHeight="1" x14ac:dyDescent="0.25">
      <c r="A161" s="136"/>
      <c r="B161" s="136"/>
      <c r="C161" s="311" t="s">
        <v>188</v>
      </c>
      <c r="D161" s="312"/>
      <c r="E161" s="144">
        <f>E160</f>
        <v>65.300790625000005</v>
      </c>
    </row>
    <row r="162" spans="1:5" x14ac:dyDescent="0.25">
      <c r="A162" s="136"/>
      <c r="B162" s="136"/>
      <c r="C162" s="136"/>
      <c r="D162" s="136"/>
      <c r="E162" s="136"/>
    </row>
    <row r="163" spans="1:5" x14ac:dyDescent="0.25">
      <c r="A163" s="136"/>
      <c r="B163" s="136"/>
      <c r="C163" s="136"/>
      <c r="D163" s="136"/>
      <c r="E163" s="136"/>
    </row>
    <row r="164" spans="1:5" x14ac:dyDescent="0.25">
      <c r="A164" s="140" t="s">
        <v>208</v>
      </c>
      <c r="B164" s="141" t="s">
        <v>0</v>
      </c>
      <c r="C164" s="141" t="s">
        <v>1</v>
      </c>
      <c r="D164" s="141" t="s">
        <v>177</v>
      </c>
      <c r="E164" s="141" t="s">
        <v>135</v>
      </c>
    </row>
    <row r="165" spans="1:5" x14ac:dyDescent="0.25">
      <c r="A165" s="68" t="s">
        <v>181</v>
      </c>
      <c r="B165" s="114" t="s">
        <v>178</v>
      </c>
      <c r="C165" s="142">
        <v>0.23</v>
      </c>
      <c r="D165" s="143">
        <f>INSUMO!D6</f>
        <v>18.75</v>
      </c>
      <c r="E165" s="143">
        <f>D165*C165</f>
        <v>4.3125</v>
      </c>
    </row>
    <row r="166" spans="1:5" x14ac:dyDescent="0.25">
      <c r="A166" s="68" t="s">
        <v>183</v>
      </c>
      <c r="B166" s="114" t="s">
        <v>178</v>
      </c>
      <c r="C166" s="142">
        <v>0.23</v>
      </c>
      <c r="D166" s="143">
        <f>INSUMO!D8</f>
        <v>9.375</v>
      </c>
      <c r="E166" s="143">
        <f t="shared" ref="E166:E167" si="14">D166*C166</f>
        <v>2.15625</v>
      </c>
    </row>
    <row r="167" spans="1:5" x14ac:dyDescent="0.25">
      <c r="A167" s="68" t="s">
        <v>209</v>
      </c>
      <c r="B167" s="114" t="s">
        <v>12</v>
      </c>
      <c r="C167" s="142">
        <v>3.0000000000000001E-3</v>
      </c>
      <c r="D167" s="143">
        <f>E181</f>
        <v>736.22812499999998</v>
      </c>
      <c r="E167" s="143">
        <f t="shared" si="14"/>
        <v>2.2086843749999998</v>
      </c>
    </row>
    <row r="168" spans="1:5" x14ac:dyDescent="0.25">
      <c r="A168" s="136"/>
      <c r="B168" s="136"/>
      <c r="C168" s="309" t="s">
        <v>186</v>
      </c>
      <c r="D168" s="310"/>
      <c r="E168" s="143">
        <f>SUM(E165:E167)</f>
        <v>8.6774343750000007</v>
      </c>
    </row>
    <row r="169" spans="1:5" x14ac:dyDescent="0.25">
      <c r="A169" s="136"/>
      <c r="B169" s="136"/>
      <c r="C169" s="309" t="s">
        <v>378</v>
      </c>
      <c r="D169" s="310"/>
      <c r="E169" s="143">
        <f>SUM(E165:E166)*1.4131</f>
        <v>9.1409906250000006</v>
      </c>
    </row>
    <row r="170" spans="1:5" x14ac:dyDescent="0.25">
      <c r="A170" s="136"/>
      <c r="B170" s="136"/>
      <c r="C170" s="309" t="s">
        <v>187</v>
      </c>
      <c r="D170" s="310"/>
      <c r="E170" s="143">
        <f>SUM(E168:E169)</f>
        <v>17.818425000000001</v>
      </c>
    </row>
    <row r="171" spans="1:5" x14ac:dyDescent="0.25">
      <c r="A171" s="136"/>
      <c r="B171" s="136"/>
      <c r="C171" s="311" t="s">
        <v>188</v>
      </c>
      <c r="D171" s="312"/>
      <c r="E171" s="144">
        <f>E170</f>
        <v>17.818425000000001</v>
      </c>
    </row>
    <row r="172" spans="1:5" x14ac:dyDescent="0.25">
      <c r="A172" s="136"/>
      <c r="B172" s="136"/>
      <c r="C172" s="136"/>
      <c r="D172" s="136"/>
      <c r="E172" s="136"/>
    </row>
    <row r="173" spans="1:5" x14ac:dyDescent="0.25">
      <c r="A173" s="136"/>
      <c r="B173" s="136"/>
      <c r="C173" s="136"/>
      <c r="D173" s="136"/>
      <c r="E173" s="136"/>
    </row>
    <row r="174" spans="1:5" x14ac:dyDescent="0.25">
      <c r="A174" s="140" t="s">
        <v>347</v>
      </c>
      <c r="B174" s="141" t="s">
        <v>0</v>
      </c>
      <c r="C174" s="141" t="s">
        <v>1</v>
      </c>
      <c r="D174" s="141" t="s">
        <v>177</v>
      </c>
      <c r="E174" s="141" t="s">
        <v>135</v>
      </c>
    </row>
    <row r="175" spans="1:5" x14ac:dyDescent="0.25">
      <c r="A175" s="68" t="s">
        <v>183</v>
      </c>
      <c r="B175" s="114" t="s">
        <v>178</v>
      </c>
      <c r="C175" s="142">
        <v>10</v>
      </c>
      <c r="D175" s="143">
        <f>INSUMO!D8</f>
        <v>9.375</v>
      </c>
      <c r="E175" s="143">
        <f>D175*C175</f>
        <v>93.75</v>
      </c>
    </row>
    <row r="176" spans="1:5" x14ac:dyDescent="0.25">
      <c r="A176" s="68" t="s">
        <v>219</v>
      </c>
      <c r="B176" s="114" t="s">
        <v>12</v>
      </c>
      <c r="C176" s="142">
        <v>1.1000000000000001</v>
      </c>
      <c r="D176" s="143">
        <v>75</v>
      </c>
      <c r="E176" s="143">
        <f t="shared" ref="E176:E177" si="15">D176*C176</f>
        <v>82.5</v>
      </c>
    </row>
    <row r="177" spans="1:5" x14ac:dyDescent="0.25">
      <c r="A177" s="68" t="s">
        <v>220</v>
      </c>
      <c r="B177" s="114" t="s">
        <v>222</v>
      </c>
      <c r="C177" s="142">
        <v>9.5</v>
      </c>
      <c r="D177" s="143">
        <v>45</v>
      </c>
      <c r="E177" s="143">
        <f t="shared" si="15"/>
        <v>427.5</v>
      </c>
    </row>
    <row r="178" spans="1:5" x14ac:dyDescent="0.25">
      <c r="A178" s="136"/>
      <c r="B178" s="136"/>
      <c r="C178" s="309" t="s">
        <v>186</v>
      </c>
      <c r="D178" s="310"/>
      <c r="E178" s="143">
        <f>SUM(E175:E177)</f>
        <v>603.75</v>
      </c>
    </row>
    <row r="179" spans="1:5" x14ac:dyDescent="0.25">
      <c r="A179" s="136"/>
      <c r="B179" s="136"/>
      <c r="C179" s="309" t="s">
        <v>378</v>
      </c>
      <c r="D179" s="310"/>
      <c r="E179" s="143">
        <f>SUM(E175)*1.4131</f>
        <v>132.47812500000001</v>
      </c>
    </row>
    <row r="180" spans="1:5" x14ac:dyDescent="0.25">
      <c r="A180" s="136"/>
      <c r="B180" s="136"/>
      <c r="C180" s="309" t="s">
        <v>187</v>
      </c>
      <c r="D180" s="310"/>
      <c r="E180" s="143">
        <f>SUM(E178:E179)</f>
        <v>736.22812499999998</v>
      </c>
    </row>
    <row r="181" spans="1:5" x14ac:dyDescent="0.25">
      <c r="A181" s="136"/>
      <c r="B181" s="136"/>
      <c r="C181" s="311" t="s">
        <v>188</v>
      </c>
      <c r="D181" s="312"/>
      <c r="E181" s="144">
        <f>E180</f>
        <v>736.22812499999998</v>
      </c>
    </row>
    <row r="182" spans="1:5" x14ac:dyDescent="0.25">
      <c r="A182" s="136"/>
      <c r="B182" s="136"/>
      <c r="C182" s="136"/>
      <c r="D182" s="136"/>
      <c r="E182" s="136"/>
    </row>
    <row r="183" spans="1:5" x14ac:dyDescent="0.25">
      <c r="A183" s="136"/>
      <c r="B183" s="136"/>
      <c r="C183" s="136"/>
      <c r="D183" s="136"/>
      <c r="E183" s="136"/>
    </row>
    <row r="184" spans="1:5" x14ac:dyDescent="0.25">
      <c r="A184" s="140" t="s">
        <v>211</v>
      </c>
      <c r="B184" s="141" t="s">
        <v>0</v>
      </c>
      <c r="C184" s="141" t="s">
        <v>1</v>
      </c>
      <c r="D184" s="141" t="s">
        <v>177</v>
      </c>
      <c r="E184" s="141" t="s">
        <v>135</v>
      </c>
    </row>
    <row r="185" spans="1:5" x14ac:dyDescent="0.25">
      <c r="A185" s="68" t="s">
        <v>181</v>
      </c>
      <c r="B185" s="114" t="s">
        <v>178</v>
      </c>
      <c r="C185" s="142">
        <v>0.87</v>
      </c>
      <c r="D185" s="143">
        <f>INSUMO!D6</f>
        <v>18.75</v>
      </c>
      <c r="E185" s="143">
        <f>D185*C185</f>
        <v>16.3125</v>
      </c>
    </row>
    <row r="186" spans="1:5" x14ac:dyDescent="0.25">
      <c r="A186" s="68" t="s">
        <v>183</v>
      </c>
      <c r="B186" s="114" t="s">
        <v>178</v>
      </c>
      <c r="C186" s="142">
        <v>0.87</v>
      </c>
      <c r="D186" s="143">
        <f>INSUMO!D8</f>
        <v>9.375</v>
      </c>
      <c r="E186" s="143">
        <f t="shared" ref="E186:E187" si="16">D186*C186</f>
        <v>8.15625</v>
      </c>
    </row>
    <row r="187" spans="1:5" x14ac:dyDescent="0.25">
      <c r="A187" s="68" t="s">
        <v>210</v>
      </c>
      <c r="B187" s="114" t="s">
        <v>12</v>
      </c>
      <c r="C187" s="142">
        <v>2.5000000000000001E-2</v>
      </c>
      <c r="D187" s="143">
        <f>E202</f>
        <v>478.21502399999997</v>
      </c>
      <c r="E187" s="143">
        <f t="shared" si="16"/>
        <v>11.9553756</v>
      </c>
    </row>
    <row r="188" spans="1:5" x14ac:dyDescent="0.25">
      <c r="A188" s="136"/>
      <c r="B188" s="136"/>
      <c r="C188" s="309" t="s">
        <v>186</v>
      </c>
      <c r="D188" s="310"/>
      <c r="E188" s="143">
        <f>SUM(E185:E187)</f>
        <v>36.424125599999996</v>
      </c>
    </row>
    <row r="189" spans="1:5" x14ac:dyDescent="0.25">
      <c r="A189" s="136"/>
      <c r="B189" s="136"/>
      <c r="C189" s="309" t="s">
        <v>378</v>
      </c>
      <c r="D189" s="310"/>
      <c r="E189" s="143">
        <f>SUM(E185:E186)*1.4131</f>
        <v>34.576790625000001</v>
      </c>
    </row>
    <row r="190" spans="1:5" x14ac:dyDescent="0.25">
      <c r="A190" s="136"/>
      <c r="B190" s="136"/>
      <c r="C190" s="309" t="s">
        <v>187</v>
      </c>
      <c r="D190" s="310"/>
      <c r="E190" s="143">
        <f>SUM(E188:E189)</f>
        <v>71.000916224999997</v>
      </c>
    </row>
    <row r="191" spans="1:5" x14ac:dyDescent="0.25">
      <c r="A191" s="136"/>
      <c r="B191" s="136"/>
      <c r="C191" s="311" t="s">
        <v>188</v>
      </c>
      <c r="D191" s="312"/>
      <c r="E191" s="144">
        <f>E190</f>
        <v>71.000916224999997</v>
      </c>
    </row>
    <row r="192" spans="1:5" x14ac:dyDescent="0.25">
      <c r="A192" s="136"/>
      <c r="B192" s="136"/>
      <c r="C192" s="136"/>
      <c r="D192" s="136"/>
      <c r="E192" s="136"/>
    </row>
    <row r="193" spans="1:5" x14ac:dyDescent="0.25">
      <c r="A193" s="136"/>
      <c r="B193" s="136"/>
      <c r="C193" s="136"/>
      <c r="D193" s="136"/>
      <c r="E193" s="136"/>
    </row>
    <row r="194" spans="1:5" x14ac:dyDescent="0.25">
      <c r="A194" s="140" t="s">
        <v>338</v>
      </c>
      <c r="B194" s="141" t="s">
        <v>0</v>
      </c>
      <c r="C194" s="141" t="s">
        <v>1</v>
      </c>
      <c r="D194" s="141" t="s">
        <v>177</v>
      </c>
      <c r="E194" s="141" t="s">
        <v>135</v>
      </c>
    </row>
    <row r="195" spans="1:5" x14ac:dyDescent="0.25">
      <c r="A195" s="68" t="s">
        <v>339</v>
      </c>
      <c r="B195" s="114" t="s">
        <v>178</v>
      </c>
      <c r="C195" s="142">
        <v>8</v>
      </c>
      <c r="D195" s="143">
        <f>INSUMO!D8</f>
        <v>9.375</v>
      </c>
      <c r="E195" s="143">
        <v>75.040000000000006</v>
      </c>
    </row>
    <row r="196" spans="1:5" x14ac:dyDescent="0.25">
      <c r="A196" s="68" t="s">
        <v>340</v>
      </c>
      <c r="B196" s="114" t="s">
        <v>343</v>
      </c>
      <c r="C196" s="142">
        <v>1.1000000000000001</v>
      </c>
      <c r="D196" s="143">
        <v>75</v>
      </c>
      <c r="E196" s="143">
        <f t="shared" ref="E196:E198" si="17">D196*C196</f>
        <v>82.5</v>
      </c>
    </row>
    <row r="197" spans="1:5" x14ac:dyDescent="0.25">
      <c r="A197" s="68" t="s">
        <v>341</v>
      </c>
      <c r="B197" s="114" t="s">
        <v>344</v>
      </c>
      <c r="C197" s="142">
        <v>0.92</v>
      </c>
      <c r="D197" s="145">
        <v>8.3000000000000007</v>
      </c>
      <c r="E197" s="143">
        <f t="shared" si="17"/>
        <v>7.636000000000001</v>
      </c>
    </row>
    <row r="198" spans="1:5" x14ac:dyDescent="0.25">
      <c r="A198" s="68" t="s">
        <v>342</v>
      </c>
      <c r="B198" s="114" t="s">
        <v>345</v>
      </c>
      <c r="C198" s="142">
        <v>4.5999999999999996</v>
      </c>
      <c r="D198" s="143">
        <v>45</v>
      </c>
      <c r="E198" s="143">
        <f t="shared" si="17"/>
        <v>206.99999999999997</v>
      </c>
    </row>
    <row r="199" spans="1:5" x14ac:dyDescent="0.25">
      <c r="A199" s="136"/>
      <c r="B199" s="136"/>
      <c r="C199" s="307" t="s">
        <v>186</v>
      </c>
      <c r="D199" s="308"/>
      <c r="E199" s="146">
        <f>SUM(E195:E198)</f>
        <v>372.17599999999999</v>
      </c>
    </row>
    <row r="200" spans="1:5" x14ac:dyDescent="0.25">
      <c r="A200" s="136"/>
      <c r="B200" s="136"/>
      <c r="C200" s="309" t="s">
        <v>378</v>
      </c>
      <c r="D200" s="310"/>
      <c r="E200" s="143">
        <f>SUM(E195)*1.4131</f>
        <v>106.03902400000001</v>
      </c>
    </row>
    <row r="201" spans="1:5" x14ac:dyDescent="0.25">
      <c r="A201" s="136"/>
      <c r="B201" s="136"/>
      <c r="C201" s="309" t="s">
        <v>187</v>
      </c>
      <c r="D201" s="310"/>
      <c r="E201" s="143">
        <f>SUM(E199:E200)</f>
        <v>478.21502399999997</v>
      </c>
    </row>
    <row r="202" spans="1:5" x14ac:dyDescent="0.25">
      <c r="A202" s="136"/>
      <c r="B202" s="136"/>
      <c r="C202" s="311" t="s">
        <v>188</v>
      </c>
      <c r="D202" s="312"/>
      <c r="E202" s="144">
        <f>E201</f>
        <v>478.21502399999997</v>
      </c>
    </row>
    <row r="203" spans="1:5" x14ac:dyDescent="0.25">
      <c r="A203" s="136"/>
      <c r="B203" s="136"/>
      <c r="C203" s="136"/>
      <c r="D203" s="136"/>
      <c r="E203" s="136"/>
    </row>
    <row r="204" spans="1:5" x14ac:dyDescent="0.25">
      <c r="A204" s="136"/>
      <c r="B204" s="136"/>
      <c r="C204" s="136"/>
      <c r="D204" s="136"/>
      <c r="E204" s="136"/>
    </row>
    <row r="205" spans="1:5" x14ac:dyDescent="0.25">
      <c r="A205" s="140" t="s">
        <v>511</v>
      </c>
      <c r="B205" s="141" t="s">
        <v>0</v>
      </c>
      <c r="C205" s="141" t="s">
        <v>1</v>
      </c>
      <c r="D205" s="141" t="s">
        <v>177</v>
      </c>
      <c r="E205" s="141" t="s">
        <v>135</v>
      </c>
    </row>
    <row r="206" spans="1:5" x14ac:dyDescent="0.25">
      <c r="A206" s="68" t="s">
        <v>169</v>
      </c>
      <c r="B206" s="114" t="s">
        <v>178</v>
      </c>
      <c r="C206" s="142">
        <v>0.3</v>
      </c>
      <c r="D206" s="143">
        <f>INSUMO!D8</f>
        <v>9.375</v>
      </c>
      <c r="E206" s="143">
        <f t="shared" ref="E206:E207" si="18">D206*C206</f>
        <v>2.8125</v>
      </c>
    </row>
    <row r="207" spans="1:5" x14ac:dyDescent="0.25">
      <c r="A207" s="68" t="s">
        <v>332</v>
      </c>
      <c r="B207" s="114" t="s">
        <v>178</v>
      </c>
      <c r="C207" s="142">
        <v>0.03</v>
      </c>
      <c r="D207" s="143">
        <f>INSUMO!D6</f>
        <v>18.75</v>
      </c>
      <c r="E207" s="143">
        <f t="shared" si="18"/>
        <v>0.5625</v>
      </c>
    </row>
    <row r="208" spans="1:5" x14ac:dyDescent="0.25">
      <c r="A208" s="136"/>
      <c r="B208" s="136"/>
      <c r="C208" s="309" t="s">
        <v>186</v>
      </c>
      <c r="D208" s="310"/>
      <c r="E208" s="143">
        <f>SUM(E206:E207)</f>
        <v>3.375</v>
      </c>
    </row>
    <row r="209" spans="1:5" x14ac:dyDescent="0.25">
      <c r="A209" s="136"/>
      <c r="B209" s="136"/>
      <c r="C209" s="309" t="s">
        <v>378</v>
      </c>
      <c r="D209" s="310"/>
      <c r="E209" s="143">
        <f>SUM(E206:E207)*1.4131</f>
        <v>4.7692125000000001</v>
      </c>
    </row>
    <row r="210" spans="1:5" x14ac:dyDescent="0.25">
      <c r="A210" s="136"/>
      <c r="B210" s="136"/>
      <c r="C210" s="309" t="s">
        <v>187</v>
      </c>
      <c r="D210" s="310"/>
      <c r="E210" s="143">
        <f>SUM(E208:E209)</f>
        <v>8.1442125000000001</v>
      </c>
    </row>
    <row r="211" spans="1:5" x14ac:dyDescent="0.25">
      <c r="A211" s="136"/>
      <c r="B211" s="136"/>
      <c r="C211" s="311" t="s">
        <v>188</v>
      </c>
      <c r="D211" s="312"/>
      <c r="E211" s="144">
        <f>E210</f>
        <v>8.1442125000000001</v>
      </c>
    </row>
    <row r="212" spans="1:5" x14ac:dyDescent="0.25">
      <c r="A212" s="136"/>
      <c r="B212" s="136"/>
      <c r="C212" s="136"/>
      <c r="D212" s="136"/>
      <c r="E212" s="136"/>
    </row>
    <row r="213" spans="1:5" x14ac:dyDescent="0.25">
      <c r="A213" s="136"/>
      <c r="B213" s="136"/>
      <c r="C213" s="136"/>
      <c r="D213" s="136"/>
      <c r="E213" s="136"/>
    </row>
    <row r="214" spans="1:5" x14ac:dyDescent="0.25">
      <c r="A214" s="140" t="s">
        <v>212</v>
      </c>
      <c r="B214" s="141" t="s">
        <v>0</v>
      </c>
      <c r="C214" s="141" t="s">
        <v>1</v>
      </c>
      <c r="D214" s="141" t="s">
        <v>177</v>
      </c>
      <c r="E214" s="141" t="s">
        <v>135</v>
      </c>
    </row>
    <row r="215" spans="1:5" x14ac:dyDescent="0.25">
      <c r="A215" s="68" t="s">
        <v>181</v>
      </c>
      <c r="B215" s="114" t="s">
        <v>178</v>
      </c>
      <c r="C215" s="142">
        <v>1.2</v>
      </c>
      <c r="D215" s="143">
        <f>INSUMO!D6</f>
        <v>18.75</v>
      </c>
      <c r="E215" s="143">
        <f>D215*C215</f>
        <v>22.5</v>
      </c>
    </row>
    <row r="216" spans="1:5" x14ac:dyDescent="0.25">
      <c r="A216" s="68" t="s">
        <v>183</v>
      </c>
      <c r="B216" s="114" t="s">
        <v>178</v>
      </c>
      <c r="C216" s="142">
        <v>0.6</v>
      </c>
      <c r="D216" s="143">
        <f>INSUMO!D8</f>
        <v>9.375</v>
      </c>
      <c r="E216" s="143">
        <f t="shared" ref="E216:E219" si="19">D216*C216</f>
        <v>5.625</v>
      </c>
    </row>
    <row r="217" spans="1:5" x14ac:dyDescent="0.25">
      <c r="A217" s="68" t="s">
        <v>213</v>
      </c>
      <c r="B217" s="114" t="s">
        <v>8</v>
      </c>
      <c r="C217" s="142">
        <v>1.05</v>
      </c>
      <c r="D217" s="143">
        <v>31.4</v>
      </c>
      <c r="E217" s="143">
        <f t="shared" si="19"/>
        <v>32.97</v>
      </c>
    </row>
    <row r="218" spans="1:5" x14ac:dyDescent="0.25">
      <c r="A218" s="68" t="s">
        <v>214</v>
      </c>
      <c r="B218" s="114" t="s">
        <v>179</v>
      </c>
      <c r="C218" s="142">
        <v>5</v>
      </c>
      <c r="D218" s="143">
        <v>0.61</v>
      </c>
      <c r="E218" s="143">
        <f t="shared" si="19"/>
        <v>3.05</v>
      </c>
    </row>
    <row r="219" spans="1:5" x14ac:dyDescent="0.25">
      <c r="A219" s="68" t="s">
        <v>215</v>
      </c>
      <c r="B219" s="114" t="s">
        <v>179</v>
      </c>
      <c r="C219" s="142">
        <v>1.2</v>
      </c>
      <c r="D219" s="143">
        <v>5.15</v>
      </c>
      <c r="E219" s="143">
        <f t="shared" si="19"/>
        <v>6.1800000000000006</v>
      </c>
    </row>
    <row r="220" spans="1:5" ht="15" customHeight="1" x14ac:dyDescent="0.25">
      <c r="A220" s="136"/>
      <c r="B220" s="136"/>
      <c r="C220" s="309" t="s">
        <v>186</v>
      </c>
      <c r="D220" s="310"/>
      <c r="E220" s="143">
        <f>SUM(E215:E219)</f>
        <v>70.325000000000003</v>
      </c>
    </row>
    <row r="221" spans="1:5" ht="15" customHeight="1" x14ac:dyDescent="0.25">
      <c r="A221" s="136"/>
      <c r="B221" s="136"/>
      <c r="C221" s="309" t="s">
        <v>378</v>
      </c>
      <c r="D221" s="310"/>
      <c r="E221" s="143">
        <f>SUM(E215:E216)*1.4131</f>
        <v>39.743437499999999</v>
      </c>
    </row>
    <row r="222" spans="1:5" ht="15" customHeight="1" x14ac:dyDescent="0.25">
      <c r="A222" s="136"/>
      <c r="B222" s="136"/>
      <c r="C222" s="309" t="s">
        <v>187</v>
      </c>
      <c r="D222" s="310"/>
      <c r="E222" s="143">
        <f>SUM(E220:E221)</f>
        <v>110.0684375</v>
      </c>
    </row>
    <row r="223" spans="1:5" ht="15" customHeight="1" x14ac:dyDescent="0.25">
      <c r="A223" s="136"/>
      <c r="B223" s="136"/>
      <c r="C223" s="311" t="s">
        <v>188</v>
      </c>
      <c r="D223" s="312"/>
      <c r="E223" s="144">
        <f>E222</f>
        <v>110.0684375</v>
      </c>
    </row>
    <row r="224" spans="1:5" x14ac:dyDescent="0.25">
      <c r="A224" s="136"/>
      <c r="B224" s="136"/>
      <c r="C224" s="136"/>
      <c r="D224" s="136"/>
      <c r="E224" s="136"/>
    </row>
    <row r="225" spans="1:5" x14ac:dyDescent="0.25">
      <c r="A225" s="136"/>
      <c r="B225" s="136"/>
      <c r="C225" s="136"/>
      <c r="D225" s="136"/>
      <c r="E225" s="136"/>
    </row>
    <row r="226" spans="1:5" x14ac:dyDescent="0.25">
      <c r="A226" s="140" t="s">
        <v>216</v>
      </c>
      <c r="B226" s="141" t="s">
        <v>0</v>
      </c>
      <c r="C226" s="141" t="s">
        <v>1</v>
      </c>
      <c r="D226" s="141" t="s">
        <v>177</v>
      </c>
      <c r="E226" s="141" t="s">
        <v>135</v>
      </c>
    </row>
    <row r="227" spans="1:5" x14ac:dyDescent="0.25">
      <c r="A227" s="68" t="s">
        <v>181</v>
      </c>
      <c r="B227" s="114" t="s">
        <v>178</v>
      </c>
      <c r="C227" s="142">
        <v>0.15</v>
      </c>
      <c r="D227" s="143">
        <f>INSUMO!D6</f>
        <v>18.75</v>
      </c>
      <c r="E227" s="143">
        <f>D227*C227</f>
        <v>2.8125</v>
      </c>
    </row>
    <row r="228" spans="1:5" x14ac:dyDescent="0.25">
      <c r="A228" s="68" t="s">
        <v>183</v>
      </c>
      <c r="B228" s="114" t="s">
        <v>178</v>
      </c>
      <c r="C228" s="142">
        <v>0.15</v>
      </c>
      <c r="D228" s="143">
        <f>INSUMO!D8</f>
        <v>9.375</v>
      </c>
      <c r="E228" s="143">
        <f t="shared" ref="E228:E231" si="20">D228*C228</f>
        <v>1.40625</v>
      </c>
    </row>
    <row r="229" spans="1:5" x14ac:dyDescent="0.25">
      <c r="A229" s="68" t="s">
        <v>214</v>
      </c>
      <c r="B229" s="114" t="s">
        <v>179</v>
      </c>
      <c r="C229" s="142">
        <v>0.5</v>
      </c>
      <c r="D229" s="143">
        <v>0.61</v>
      </c>
      <c r="E229" s="143">
        <f t="shared" si="20"/>
        <v>0.30499999999999999</v>
      </c>
    </row>
    <row r="230" spans="1:5" x14ac:dyDescent="0.25">
      <c r="A230" s="68" t="s">
        <v>215</v>
      </c>
      <c r="B230" s="114" t="s">
        <v>179</v>
      </c>
      <c r="C230" s="142">
        <v>0.1</v>
      </c>
      <c r="D230" s="143">
        <v>5.15</v>
      </c>
      <c r="E230" s="143">
        <f t="shared" si="20"/>
        <v>0.51500000000000001</v>
      </c>
    </row>
    <row r="231" spans="1:5" x14ac:dyDescent="0.25">
      <c r="A231" s="68" t="s">
        <v>299</v>
      </c>
      <c r="B231" s="114" t="s">
        <v>97</v>
      </c>
      <c r="C231" s="142">
        <v>1.05</v>
      </c>
      <c r="D231" s="143">
        <v>5.4</v>
      </c>
      <c r="E231" s="143">
        <f t="shared" si="20"/>
        <v>5.6700000000000008</v>
      </c>
    </row>
    <row r="232" spans="1:5" ht="15" customHeight="1" x14ac:dyDescent="0.25">
      <c r="A232" s="136"/>
      <c r="B232" s="136"/>
      <c r="C232" s="309" t="s">
        <v>186</v>
      </c>
      <c r="D232" s="310"/>
      <c r="E232" s="143">
        <f>SUM(E227:E231)</f>
        <v>10.70875</v>
      </c>
    </row>
    <row r="233" spans="1:5" ht="15" customHeight="1" x14ac:dyDescent="0.25">
      <c r="A233" s="136"/>
      <c r="B233" s="136"/>
      <c r="C233" s="309" t="s">
        <v>378</v>
      </c>
      <c r="D233" s="310"/>
      <c r="E233" s="143">
        <f>SUM(E227:E228)*1.4131</f>
        <v>5.9615156250000005</v>
      </c>
    </row>
    <row r="234" spans="1:5" ht="15" customHeight="1" x14ac:dyDescent="0.25">
      <c r="A234" s="136"/>
      <c r="B234" s="136"/>
      <c r="C234" s="309" t="s">
        <v>187</v>
      </c>
      <c r="D234" s="310"/>
      <c r="E234" s="143">
        <f>SUM(E232:E233)</f>
        <v>16.670265624999999</v>
      </c>
    </row>
    <row r="235" spans="1:5" ht="15" customHeight="1" x14ac:dyDescent="0.25">
      <c r="A235" s="136"/>
      <c r="B235" s="136"/>
      <c r="C235" s="311" t="s">
        <v>188</v>
      </c>
      <c r="D235" s="312"/>
      <c r="E235" s="144">
        <f>E234</f>
        <v>16.670265624999999</v>
      </c>
    </row>
    <row r="236" spans="1:5" x14ac:dyDescent="0.25">
      <c r="A236" s="136"/>
      <c r="B236" s="136"/>
      <c r="C236" s="136"/>
      <c r="D236" s="136"/>
      <c r="E236" s="136"/>
    </row>
    <row r="237" spans="1:5" x14ac:dyDescent="0.25">
      <c r="A237" s="136"/>
      <c r="B237" s="136"/>
      <c r="C237" s="136"/>
      <c r="D237" s="136"/>
      <c r="E237" s="136"/>
    </row>
    <row r="238" spans="1:5" x14ac:dyDescent="0.25">
      <c r="A238" s="140" t="s">
        <v>505</v>
      </c>
      <c r="B238" s="141" t="s">
        <v>0</v>
      </c>
      <c r="C238" s="141" t="s">
        <v>1</v>
      </c>
      <c r="D238" s="141" t="s">
        <v>177</v>
      </c>
      <c r="E238" s="141" t="s">
        <v>135</v>
      </c>
    </row>
    <row r="239" spans="1:5" x14ac:dyDescent="0.25">
      <c r="A239" s="68" t="s">
        <v>169</v>
      </c>
      <c r="B239" s="114" t="s">
        <v>178</v>
      </c>
      <c r="C239" s="142">
        <v>0.2</v>
      </c>
      <c r="D239" s="143">
        <f>INSUMO!D8</f>
        <v>9.375</v>
      </c>
      <c r="E239" s="143">
        <f t="shared" ref="E239" si="21">D239*C239</f>
        <v>1.875</v>
      </c>
    </row>
    <row r="240" spans="1:5" x14ac:dyDescent="0.25">
      <c r="A240" s="136"/>
      <c r="B240" s="136"/>
      <c r="C240" s="309" t="s">
        <v>186</v>
      </c>
      <c r="D240" s="310"/>
      <c r="E240" s="143">
        <f>SUM(E239:E239)</f>
        <v>1.875</v>
      </c>
    </row>
    <row r="241" spans="1:5" x14ac:dyDescent="0.25">
      <c r="A241" s="136"/>
      <c r="B241" s="136"/>
      <c r="C241" s="309" t="s">
        <v>378</v>
      </c>
      <c r="D241" s="310"/>
      <c r="E241" s="143">
        <f>SUM(E239:E239)*1.4131</f>
        <v>2.6495625</v>
      </c>
    </row>
    <row r="242" spans="1:5" x14ac:dyDescent="0.25">
      <c r="A242" s="136"/>
      <c r="B242" s="136"/>
      <c r="C242" s="309" t="s">
        <v>187</v>
      </c>
      <c r="D242" s="310"/>
      <c r="E242" s="143">
        <f>SUM(E240:E241)</f>
        <v>4.5245625</v>
      </c>
    </row>
    <row r="243" spans="1:5" x14ac:dyDescent="0.25">
      <c r="A243" s="136"/>
      <c r="B243" s="136"/>
      <c r="C243" s="311" t="s">
        <v>188</v>
      </c>
      <c r="D243" s="312"/>
      <c r="E243" s="144">
        <f>E242</f>
        <v>4.5245625</v>
      </c>
    </row>
    <row r="244" spans="1:5" x14ac:dyDescent="0.25">
      <c r="A244" s="136"/>
      <c r="B244" s="136"/>
      <c r="C244" s="136"/>
      <c r="D244" s="136"/>
      <c r="E244" s="136"/>
    </row>
    <row r="245" spans="1:5" x14ac:dyDescent="0.25">
      <c r="A245" s="136"/>
      <c r="B245" s="136"/>
      <c r="C245" s="136"/>
      <c r="D245" s="136"/>
      <c r="E245" s="136"/>
    </row>
    <row r="246" spans="1:5" ht="30" x14ac:dyDescent="0.25">
      <c r="A246" s="140" t="s">
        <v>348</v>
      </c>
      <c r="B246" s="141" t="s">
        <v>0</v>
      </c>
      <c r="C246" s="141" t="s">
        <v>1</v>
      </c>
      <c r="D246" s="141" t="s">
        <v>177</v>
      </c>
      <c r="E246" s="141" t="s">
        <v>135</v>
      </c>
    </row>
    <row r="247" spans="1:5" x14ac:dyDescent="0.25">
      <c r="A247" s="68" t="s">
        <v>181</v>
      </c>
      <c r="B247" s="114" t="s">
        <v>178</v>
      </c>
      <c r="C247" s="142">
        <v>0.4</v>
      </c>
      <c r="D247" s="143">
        <f>INSUMO!D6</f>
        <v>18.75</v>
      </c>
      <c r="E247" s="143">
        <f>D247*C247</f>
        <v>7.5</v>
      </c>
    </row>
    <row r="248" spans="1:5" x14ac:dyDescent="0.25">
      <c r="A248" s="68" t="s">
        <v>183</v>
      </c>
      <c r="B248" s="114" t="s">
        <v>178</v>
      </c>
      <c r="C248" s="142">
        <v>0.8</v>
      </c>
      <c r="D248" s="143">
        <f>INSUMO!D8</f>
        <v>9.375</v>
      </c>
      <c r="E248" s="143">
        <f t="shared" ref="E248:E252" si="22">D248*C248</f>
        <v>7.5</v>
      </c>
    </row>
    <row r="249" spans="1:5" x14ac:dyDescent="0.25">
      <c r="A249" s="68" t="s">
        <v>217</v>
      </c>
      <c r="B249" s="114" t="s">
        <v>12</v>
      </c>
      <c r="C249" s="142">
        <v>0.11</v>
      </c>
      <c r="D249" s="143">
        <v>85</v>
      </c>
      <c r="E249" s="143">
        <f t="shared" si="22"/>
        <v>9.35</v>
      </c>
    </row>
    <row r="250" spans="1:5" x14ac:dyDescent="0.25">
      <c r="A250" s="68" t="s">
        <v>218</v>
      </c>
      <c r="B250" s="114" t="s">
        <v>221</v>
      </c>
      <c r="C250" s="142">
        <v>0.54</v>
      </c>
      <c r="D250" s="143">
        <v>7.9</v>
      </c>
      <c r="E250" s="143">
        <f t="shared" si="22"/>
        <v>4.2660000000000009</v>
      </c>
    </row>
    <row r="251" spans="1:5" x14ac:dyDescent="0.25">
      <c r="A251" s="68" t="s">
        <v>219</v>
      </c>
      <c r="B251" s="114" t="s">
        <v>12</v>
      </c>
      <c r="C251" s="142">
        <v>7.0000000000000007E-2</v>
      </c>
      <c r="D251" s="143">
        <v>75</v>
      </c>
      <c r="E251" s="143">
        <f t="shared" si="22"/>
        <v>5.2500000000000009</v>
      </c>
    </row>
    <row r="252" spans="1:5" x14ac:dyDescent="0.25">
      <c r="A252" s="68" t="s">
        <v>220</v>
      </c>
      <c r="B252" s="114" t="s">
        <v>222</v>
      </c>
      <c r="C252" s="142">
        <v>0.4</v>
      </c>
      <c r="D252" s="143">
        <v>45</v>
      </c>
      <c r="E252" s="143">
        <f t="shared" si="22"/>
        <v>18</v>
      </c>
    </row>
    <row r="253" spans="1:5" ht="15" customHeight="1" x14ac:dyDescent="0.25">
      <c r="A253" s="136"/>
      <c r="B253" s="136"/>
      <c r="C253" s="309" t="s">
        <v>186</v>
      </c>
      <c r="D253" s="310"/>
      <c r="E253" s="143">
        <f>SUM(E247:E252)</f>
        <v>51.866000000000007</v>
      </c>
    </row>
    <row r="254" spans="1:5" ht="15" customHeight="1" x14ac:dyDescent="0.25">
      <c r="A254" s="136"/>
      <c r="B254" s="136"/>
      <c r="C254" s="309" t="s">
        <v>378</v>
      </c>
      <c r="D254" s="310"/>
      <c r="E254" s="143">
        <f>SUM(E247:E248)*1.4131</f>
        <v>21.1965</v>
      </c>
    </row>
    <row r="255" spans="1:5" ht="15" customHeight="1" x14ac:dyDescent="0.25">
      <c r="A255" s="136"/>
      <c r="B255" s="136"/>
      <c r="C255" s="309" t="s">
        <v>187</v>
      </c>
      <c r="D255" s="310"/>
      <c r="E255" s="143">
        <f>SUM(E253:E254)</f>
        <v>73.0625</v>
      </c>
    </row>
    <row r="256" spans="1:5" ht="15" customHeight="1" x14ac:dyDescent="0.25">
      <c r="A256" s="136"/>
      <c r="B256" s="136"/>
      <c r="C256" s="311" t="s">
        <v>188</v>
      </c>
      <c r="D256" s="312"/>
      <c r="E256" s="144">
        <f>E255</f>
        <v>73.0625</v>
      </c>
    </row>
    <row r="257" spans="1:5" x14ac:dyDescent="0.25">
      <c r="A257" s="136"/>
      <c r="B257" s="136"/>
      <c r="C257" s="136"/>
      <c r="D257" s="136"/>
      <c r="E257" s="136"/>
    </row>
    <row r="258" spans="1:5" x14ac:dyDescent="0.25">
      <c r="A258" s="136"/>
      <c r="B258" s="136"/>
      <c r="C258" s="136"/>
      <c r="D258" s="136"/>
      <c r="E258" s="136"/>
    </row>
    <row r="259" spans="1:5" x14ac:dyDescent="0.25">
      <c r="A259" s="140" t="s">
        <v>223</v>
      </c>
      <c r="B259" s="141" t="s">
        <v>0</v>
      </c>
      <c r="C259" s="141" t="s">
        <v>1</v>
      </c>
      <c r="D259" s="141" t="s">
        <v>177</v>
      </c>
      <c r="E259" s="141" t="s">
        <v>135</v>
      </c>
    </row>
    <row r="260" spans="1:5" x14ac:dyDescent="0.25">
      <c r="A260" s="68" t="s">
        <v>181</v>
      </c>
      <c r="B260" s="114" t="s">
        <v>178</v>
      </c>
      <c r="C260" s="142">
        <v>0.6</v>
      </c>
      <c r="D260" s="143">
        <f>INSUMO!D6</f>
        <v>18.75</v>
      </c>
      <c r="E260" s="143">
        <f>D260*C260</f>
        <v>11.25</v>
      </c>
    </row>
    <row r="261" spans="1:5" x14ac:dyDescent="0.25">
      <c r="A261" s="68" t="s">
        <v>183</v>
      </c>
      <c r="B261" s="114" t="s">
        <v>178</v>
      </c>
      <c r="C261" s="142">
        <v>0.8</v>
      </c>
      <c r="D261" s="143">
        <f>INSUMO!D8</f>
        <v>9.375</v>
      </c>
      <c r="E261" s="143">
        <f t="shared" ref="E261:E263" si="23">D261*C261</f>
        <v>7.5</v>
      </c>
    </row>
    <row r="262" spans="1:5" x14ac:dyDescent="0.25">
      <c r="A262" s="68" t="s">
        <v>219</v>
      </c>
      <c r="B262" s="114" t="s">
        <v>12</v>
      </c>
      <c r="C262" s="142">
        <v>3.6999999999999998E-2</v>
      </c>
      <c r="D262" s="143">
        <v>75</v>
      </c>
      <c r="E262" s="143">
        <f t="shared" si="23"/>
        <v>2.7749999999999999</v>
      </c>
    </row>
    <row r="263" spans="1:5" x14ac:dyDescent="0.25">
      <c r="A263" s="68" t="s">
        <v>220</v>
      </c>
      <c r="B263" s="114" t="s">
        <v>222</v>
      </c>
      <c r="C263" s="142">
        <v>0.15</v>
      </c>
      <c r="D263" s="143">
        <v>45</v>
      </c>
      <c r="E263" s="143">
        <f t="shared" si="23"/>
        <v>6.75</v>
      </c>
    </row>
    <row r="264" spans="1:5" x14ac:dyDescent="0.25">
      <c r="A264" s="136"/>
      <c r="B264" s="136"/>
      <c r="C264" s="309" t="s">
        <v>186</v>
      </c>
      <c r="D264" s="310"/>
      <c r="E264" s="143">
        <f>SUM(E260:E263)</f>
        <v>28.274999999999999</v>
      </c>
    </row>
    <row r="265" spans="1:5" x14ac:dyDescent="0.25">
      <c r="A265" s="136"/>
      <c r="B265" s="136"/>
      <c r="C265" s="309" t="s">
        <v>378</v>
      </c>
      <c r="D265" s="310"/>
      <c r="E265" s="143">
        <f>SUM(E260:E261)*1.4131</f>
        <v>26.495625</v>
      </c>
    </row>
    <row r="266" spans="1:5" x14ac:dyDescent="0.25">
      <c r="A266" s="136"/>
      <c r="B266" s="136"/>
      <c r="C266" s="309" t="s">
        <v>187</v>
      </c>
      <c r="D266" s="310"/>
      <c r="E266" s="143">
        <f>SUM(E264:E265)</f>
        <v>54.770624999999995</v>
      </c>
    </row>
    <row r="267" spans="1:5" x14ac:dyDescent="0.25">
      <c r="A267" s="136"/>
      <c r="B267" s="136"/>
      <c r="C267" s="311" t="s">
        <v>188</v>
      </c>
      <c r="D267" s="312"/>
      <c r="E267" s="144">
        <f>E266</f>
        <v>54.770624999999995</v>
      </c>
    </row>
    <row r="268" spans="1:5" x14ac:dyDescent="0.25">
      <c r="A268" s="136"/>
      <c r="B268" s="136"/>
      <c r="C268" s="136"/>
      <c r="D268" s="136"/>
      <c r="E268" s="136"/>
    </row>
    <row r="269" spans="1:5" x14ac:dyDescent="0.25">
      <c r="A269" s="136"/>
      <c r="B269" s="136"/>
      <c r="C269" s="136"/>
      <c r="D269" s="136"/>
      <c r="E269" s="136"/>
    </row>
    <row r="270" spans="1:5" x14ac:dyDescent="0.25">
      <c r="A270" s="140" t="s">
        <v>356</v>
      </c>
      <c r="B270" s="141" t="s">
        <v>0</v>
      </c>
      <c r="C270" s="141" t="s">
        <v>1</v>
      </c>
      <c r="D270" s="141" t="s">
        <v>177</v>
      </c>
      <c r="E270" s="141" t="s">
        <v>135</v>
      </c>
    </row>
    <row r="271" spans="1:5" x14ac:dyDescent="0.25">
      <c r="A271" s="68" t="s">
        <v>181</v>
      </c>
      <c r="B271" s="114" t="s">
        <v>178</v>
      </c>
      <c r="C271" s="142">
        <v>1.1000000000000001</v>
      </c>
      <c r="D271" s="143">
        <f>INSUMO!D6</f>
        <v>18.75</v>
      </c>
      <c r="E271" s="143">
        <f>D271*C271</f>
        <v>20.625</v>
      </c>
    </row>
    <row r="272" spans="1:5" x14ac:dyDescent="0.25">
      <c r="A272" s="68" t="s">
        <v>183</v>
      </c>
      <c r="B272" s="114" t="s">
        <v>178</v>
      </c>
      <c r="C272" s="142">
        <v>1.3</v>
      </c>
      <c r="D272" s="143">
        <f>INSUMO!D8</f>
        <v>9.375</v>
      </c>
      <c r="E272" s="143">
        <f t="shared" ref="E272:E274" si="24">D272*C272</f>
        <v>12.1875</v>
      </c>
    </row>
    <row r="273" spans="1:5" x14ac:dyDescent="0.25">
      <c r="A273" s="68" t="s">
        <v>219</v>
      </c>
      <c r="B273" s="114" t="s">
        <v>12</v>
      </c>
      <c r="C273" s="142">
        <v>0.03</v>
      </c>
      <c r="D273" s="145">
        <v>75</v>
      </c>
      <c r="E273" s="143">
        <f t="shared" si="24"/>
        <v>2.25</v>
      </c>
    </row>
    <row r="274" spans="1:5" x14ac:dyDescent="0.25">
      <c r="A274" s="68" t="s">
        <v>220</v>
      </c>
      <c r="B274" s="114" t="s">
        <v>222</v>
      </c>
      <c r="C274" s="142">
        <v>0.25</v>
      </c>
      <c r="D274" s="143">
        <v>45</v>
      </c>
      <c r="E274" s="143">
        <f t="shared" si="24"/>
        <v>11.25</v>
      </c>
    </row>
    <row r="275" spans="1:5" x14ac:dyDescent="0.25">
      <c r="A275" s="136"/>
      <c r="B275" s="136"/>
      <c r="C275" s="307" t="s">
        <v>186</v>
      </c>
      <c r="D275" s="308"/>
      <c r="E275" s="146">
        <f>SUM(E271:E274)</f>
        <v>46.3125</v>
      </c>
    </row>
    <row r="276" spans="1:5" x14ac:dyDescent="0.25">
      <c r="A276" s="136"/>
      <c r="B276" s="136"/>
      <c r="C276" s="309" t="s">
        <v>378</v>
      </c>
      <c r="D276" s="310"/>
      <c r="E276" s="143">
        <f>SUM(E271:E272)*1.4131</f>
        <v>46.367343750000003</v>
      </c>
    </row>
    <row r="277" spans="1:5" x14ac:dyDescent="0.25">
      <c r="A277" s="136"/>
      <c r="B277" s="136"/>
      <c r="C277" s="309" t="s">
        <v>187</v>
      </c>
      <c r="D277" s="310"/>
      <c r="E277" s="143">
        <f>SUM(E275:E276)</f>
        <v>92.679843750000003</v>
      </c>
    </row>
    <row r="278" spans="1:5" x14ac:dyDescent="0.25">
      <c r="A278" s="136"/>
      <c r="B278" s="136"/>
      <c r="C278" s="311" t="s">
        <v>188</v>
      </c>
      <c r="D278" s="312"/>
      <c r="E278" s="144">
        <f>E277</f>
        <v>92.679843750000003</v>
      </c>
    </row>
    <row r="279" spans="1:5" x14ac:dyDescent="0.25">
      <c r="A279" s="136"/>
      <c r="B279" s="136"/>
      <c r="C279" s="136"/>
      <c r="D279" s="136"/>
      <c r="E279" s="136"/>
    </row>
    <row r="280" spans="1:5" x14ac:dyDescent="0.25">
      <c r="A280" s="136"/>
      <c r="B280" s="136"/>
      <c r="C280" s="136"/>
      <c r="D280" s="136"/>
      <c r="E280" s="136"/>
    </row>
    <row r="281" spans="1:5" ht="30" x14ac:dyDescent="0.25">
      <c r="A281" s="147" t="s">
        <v>363</v>
      </c>
      <c r="B281" s="141" t="s">
        <v>0</v>
      </c>
      <c r="C281" s="141" t="s">
        <v>1</v>
      </c>
      <c r="D281" s="141" t="s">
        <v>177</v>
      </c>
      <c r="E281" s="141" t="s">
        <v>135</v>
      </c>
    </row>
    <row r="282" spans="1:5" x14ac:dyDescent="0.25">
      <c r="A282" s="68" t="s">
        <v>183</v>
      </c>
      <c r="B282" s="114" t="s">
        <v>178</v>
      </c>
      <c r="C282" s="142">
        <v>0.55000000000000004</v>
      </c>
      <c r="D282" s="143">
        <f>INSUMO!D8</f>
        <v>9.375</v>
      </c>
      <c r="E282" s="143">
        <f>D282*C282</f>
        <v>5.15625</v>
      </c>
    </row>
    <row r="283" spans="1:5" x14ac:dyDescent="0.25">
      <c r="A283" s="68" t="s">
        <v>224</v>
      </c>
      <c r="B283" s="114" t="s">
        <v>178</v>
      </c>
      <c r="C283" s="142">
        <v>0.7</v>
      </c>
      <c r="D283" s="143">
        <f>INSUMO!D11</f>
        <v>12.5</v>
      </c>
      <c r="E283" s="143">
        <f t="shared" ref="E283:E287" si="25">D283*C283</f>
        <v>8.75</v>
      </c>
    </row>
    <row r="284" spans="1:5" x14ac:dyDescent="0.25">
      <c r="A284" s="68" t="s">
        <v>225</v>
      </c>
      <c r="B284" s="114" t="s">
        <v>0</v>
      </c>
      <c r="C284" s="142">
        <v>0.5</v>
      </c>
      <c r="D284" s="143">
        <v>0.75</v>
      </c>
      <c r="E284" s="143">
        <f t="shared" si="25"/>
        <v>0.375</v>
      </c>
    </row>
    <row r="285" spans="1:5" x14ac:dyDescent="0.25">
      <c r="A285" s="68" t="s">
        <v>226</v>
      </c>
      <c r="B285" s="114" t="s">
        <v>227</v>
      </c>
      <c r="C285" s="142">
        <v>0.11</v>
      </c>
      <c r="D285" s="143">
        <v>35.9</v>
      </c>
      <c r="E285" s="143">
        <f t="shared" si="25"/>
        <v>3.9489999999999998</v>
      </c>
    </row>
    <row r="286" spans="1:5" x14ac:dyDescent="0.25">
      <c r="A286" s="68" t="s">
        <v>301</v>
      </c>
      <c r="B286" s="114" t="s">
        <v>227</v>
      </c>
      <c r="C286" s="142">
        <v>0.05</v>
      </c>
      <c r="D286" s="143">
        <v>38</v>
      </c>
      <c r="E286" s="143">
        <f t="shared" si="25"/>
        <v>1.9000000000000001</v>
      </c>
    </row>
    <row r="287" spans="1:5" x14ac:dyDescent="0.25">
      <c r="A287" s="68" t="s">
        <v>302</v>
      </c>
      <c r="B287" s="114" t="s">
        <v>227</v>
      </c>
      <c r="C287" s="142">
        <v>0.08</v>
      </c>
      <c r="D287" s="143">
        <v>78.5</v>
      </c>
      <c r="E287" s="143">
        <f t="shared" si="25"/>
        <v>6.28</v>
      </c>
    </row>
    <row r="288" spans="1:5" ht="15" customHeight="1" x14ac:dyDescent="0.25">
      <c r="A288" s="136"/>
      <c r="B288" s="136"/>
      <c r="C288" s="309" t="s">
        <v>186</v>
      </c>
      <c r="D288" s="310"/>
      <c r="E288" s="143">
        <f>SUM(E282:E287)</f>
        <v>26.410249999999998</v>
      </c>
    </row>
    <row r="289" spans="1:5" ht="15" customHeight="1" x14ac:dyDescent="0.25">
      <c r="A289" s="136"/>
      <c r="B289" s="136"/>
      <c r="C289" s="309" t="s">
        <v>378</v>
      </c>
      <c r="D289" s="310"/>
      <c r="E289" s="143">
        <f>SUM(E282:E283)*1.4131</f>
        <v>19.650921875000002</v>
      </c>
    </row>
    <row r="290" spans="1:5" ht="15" customHeight="1" x14ac:dyDescent="0.25">
      <c r="A290" s="136"/>
      <c r="B290" s="136"/>
      <c r="C290" s="309" t="s">
        <v>187</v>
      </c>
      <c r="D290" s="310"/>
      <c r="E290" s="143">
        <f>SUM(E288:E289)</f>
        <v>46.061171874999999</v>
      </c>
    </row>
    <row r="291" spans="1:5" ht="15" customHeight="1" x14ac:dyDescent="0.25">
      <c r="A291" s="136"/>
      <c r="B291" s="136"/>
      <c r="C291" s="311" t="s">
        <v>188</v>
      </c>
      <c r="D291" s="312"/>
      <c r="E291" s="144">
        <f>E290</f>
        <v>46.061171874999999</v>
      </c>
    </row>
    <row r="292" spans="1:5" x14ac:dyDescent="0.25">
      <c r="A292" s="136"/>
      <c r="B292" s="136"/>
      <c r="C292" s="136"/>
      <c r="D292" s="136"/>
      <c r="E292" s="136"/>
    </row>
    <row r="293" spans="1:5" x14ac:dyDescent="0.25">
      <c r="A293" s="136"/>
      <c r="B293" s="136"/>
      <c r="C293" s="136"/>
      <c r="D293" s="136"/>
      <c r="E293" s="136"/>
    </row>
    <row r="294" spans="1:5" x14ac:dyDescent="0.25">
      <c r="A294" s="140" t="s">
        <v>233</v>
      </c>
      <c r="B294" s="141" t="s">
        <v>0</v>
      </c>
      <c r="C294" s="141" t="s">
        <v>1</v>
      </c>
      <c r="D294" s="141" t="s">
        <v>177</v>
      </c>
      <c r="E294" s="141" t="s">
        <v>135</v>
      </c>
    </row>
    <row r="295" spans="1:5" x14ac:dyDescent="0.25">
      <c r="A295" s="68" t="s">
        <v>183</v>
      </c>
      <c r="B295" s="114" t="s">
        <v>178</v>
      </c>
      <c r="C295" s="142">
        <v>0.65</v>
      </c>
      <c r="D295" s="143">
        <f>INSUMO!D8</f>
        <v>9.375</v>
      </c>
      <c r="E295" s="143">
        <f>D295*C295</f>
        <v>6.09375</v>
      </c>
    </row>
    <row r="296" spans="1:5" x14ac:dyDescent="0.25">
      <c r="A296" s="68" t="s">
        <v>224</v>
      </c>
      <c r="B296" s="114" t="s">
        <v>178</v>
      </c>
      <c r="C296" s="142">
        <v>0.75</v>
      </c>
      <c r="D296" s="143">
        <f>INSUMO!D11</f>
        <v>12.5</v>
      </c>
      <c r="E296" s="143">
        <f t="shared" ref="E296:E301" si="26">D296*C296</f>
        <v>9.375</v>
      </c>
    </row>
    <row r="297" spans="1:5" x14ac:dyDescent="0.25">
      <c r="A297" s="68" t="s">
        <v>228</v>
      </c>
      <c r="B297" s="114" t="s">
        <v>227</v>
      </c>
      <c r="C297" s="142">
        <v>0.01</v>
      </c>
      <c r="D297" s="143">
        <v>58.9</v>
      </c>
      <c r="E297" s="143">
        <f t="shared" si="26"/>
        <v>0.58899999999999997</v>
      </c>
    </row>
    <row r="298" spans="1:5" x14ac:dyDescent="0.25">
      <c r="A298" s="68" t="s">
        <v>229</v>
      </c>
      <c r="B298" s="114" t="s">
        <v>227</v>
      </c>
      <c r="C298" s="142">
        <v>0.06</v>
      </c>
      <c r="D298" s="143">
        <v>47.5</v>
      </c>
      <c r="E298" s="143">
        <f t="shared" si="26"/>
        <v>2.85</v>
      </c>
    </row>
    <row r="299" spans="1:5" x14ac:dyDescent="0.25">
      <c r="A299" s="68" t="s">
        <v>230</v>
      </c>
      <c r="B299" s="114" t="s">
        <v>0</v>
      </c>
      <c r="C299" s="142">
        <v>0.5</v>
      </c>
      <c r="D299" s="143">
        <v>1.05</v>
      </c>
      <c r="E299" s="143">
        <f t="shared" si="26"/>
        <v>0.52500000000000002</v>
      </c>
    </row>
    <row r="300" spans="1:5" x14ac:dyDescent="0.25">
      <c r="A300" s="68" t="s">
        <v>231</v>
      </c>
      <c r="B300" s="114" t="s">
        <v>227</v>
      </c>
      <c r="C300" s="142">
        <v>0.04</v>
      </c>
      <c r="D300" s="143">
        <v>88.69</v>
      </c>
      <c r="E300" s="143">
        <f t="shared" si="26"/>
        <v>3.5476000000000001</v>
      </c>
    </row>
    <row r="301" spans="1:5" x14ac:dyDescent="0.25">
      <c r="A301" s="68" t="s">
        <v>232</v>
      </c>
      <c r="B301" s="114" t="s">
        <v>227</v>
      </c>
      <c r="C301" s="142">
        <v>0.04</v>
      </c>
      <c r="D301" s="143">
        <v>96</v>
      </c>
      <c r="E301" s="143">
        <f t="shared" si="26"/>
        <v>3.84</v>
      </c>
    </row>
    <row r="302" spans="1:5" ht="15" customHeight="1" x14ac:dyDescent="0.25">
      <c r="A302" s="136"/>
      <c r="B302" s="136"/>
      <c r="C302" s="307" t="s">
        <v>186</v>
      </c>
      <c r="D302" s="308"/>
      <c r="E302" s="146">
        <f>SUM(E295:E301)</f>
        <v>26.820349999999998</v>
      </c>
    </row>
    <row r="303" spans="1:5" ht="15" customHeight="1" x14ac:dyDescent="0.25">
      <c r="A303" s="136"/>
      <c r="B303" s="136"/>
      <c r="C303" s="309" t="s">
        <v>378</v>
      </c>
      <c r="D303" s="310"/>
      <c r="E303" s="143">
        <f>SUM(E295:E296)*1.4131</f>
        <v>21.858890625000001</v>
      </c>
    </row>
    <row r="304" spans="1:5" ht="15" customHeight="1" x14ac:dyDescent="0.25">
      <c r="A304" s="136"/>
      <c r="B304" s="136"/>
      <c r="C304" s="309" t="s">
        <v>187</v>
      </c>
      <c r="D304" s="310"/>
      <c r="E304" s="143">
        <f>SUM(E302:E303)</f>
        <v>48.679240624999998</v>
      </c>
    </row>
    <row r="305" spans="1:5" ht="15" customHeight="1" x14ac:dyDescent="0.25">
      <c r="A305" s="136"/>
      <c r="B305" s="136"/>
      <c r="C305" s="311" t="s">
        <v>188</v>
      </c>
      <c r="D305" s="312"/>
      <c r="E305" s="144">
        <f>SUM(E302:E303)</f>
        <v>48.679240624999998</v>
      </c>
    </row>
    <row r="306" spans="1:5" x14ac:dyDescent="0.25">
      <c r="A306" s="136"/>
      <c r="B306" s="136"/>
      <c r="C306" s="136"/>
      <c r="D306" s="136"/>
      <c r="E306" s="136"/>
    </row>
    <row r="307" spans="1:5" x14ac:dyDescent="0.25">
      <c r="A307" s="136"/>
      <c r="B307" s="136"/>
      <c r="C307" s="136"/>
      <c r="D307" s="136"/>
      <c r="E307" s="136"/>
    </row>
    <row r="308" spans="1:5" ht="30" x14ac:dyDescent="0.25">
      <c r="A308" s="140" t="s">
        <v>360</v>
      </c>
      <c r="B308" s="141" t="s">
        <v>0</v>
      </c>
      <c r="C308" s="141" t="s">
        <v>1</v>
      </c>
      <c r="D308" s="141" t="s">
        <v>177</v>
      </c>
      <c r="E308" s="141" t="s">
        <v>135</v>
      </c>
    </row>
    <row r="309" spans="1:5" x14ac:dyDescent="0.25">
      <c r="A309" s="68" t="s">
        <v>224</v>
      </c>
      <c r="B309" s="114" t="s">
        <v>178</v>
      </c>
      <c r="C309" s="142">
        <v>0.7</v>
      </c>
      <c r="D309" s="143">
        <f>INSUMO!D11</f>
        <v>12.5</v>
      </c>
      <c r="E309" s="143">
        <f>D309*C309</f>
        <v>8.75</v>
      </c>
    </row>
    <row r="310" spans="1:5" x14ac:dyDescent="0.25">
      <c r="A310" s="68" t="s">
        <v>183</v>
      </c>
      <c r="B310" s="114" t="s">
        <v>178</v>
      </c>
      <c r="C310" s="142">
        <v>0.4</v>
      </c>
      <c r="D310" s="143">
        <f>INSUMO!D8</f>
        <v>9.375</v>
      </c>
      <c r="E310" s="143">
        <f t="shared" ref="E310:E313" si="27">D310*C310</f>
        <v>3.75</v>
      </c>
    </row>
    <row r="311" spans="1:5" x14ac:dyDescent="0.25">
      <c r="A311" s="68" t="s">
        <v>358</v>
      </c>
      <c r="B311" s="114" t="s">
        <v>227</v>
      </c>
      <c r="C311" s="142">
        <v>1.4E-2</v>
      </c>
      <c r="D311" s="145">
        <v>58.9</v>
      </c>
      <c r="E311" s="143">
        <f t="shared" si="27"/>
        <v>0.8246</v>
      </c>
    </row>
    <row r="312" spans="1:5" x14ac:dyDescent="0.25">
      <c r="A312" s="68" t="s">
        <v>230</v>
      </c>
      <c r="B312" s="114" t="s">
        <v>321</v>
      </c>
      <c r="C312" s="142">
        <v>1</v>
      </c>
      <c r="D312" s="143">
        <v>1.05</v>
      </c>
      <c r="E312" s="143">
        <f t="shared" si="27"/>
        <v>1.05</v>
      </c>
    </row>
    <row r="313" spans="1:5" x14ac:dyDescent="0.25">
      <c r="A313" s="68" t="s">
        <v>359</v>
      </c>
      <c r="B313" s="114" t="s">
        <v>227</v>
      </c>
      <c r="C313" s="142">
        <v>0.08</v>
      </c>
      <c r="D313" s="145">
        <v>63.45</v>
      </c>
      <c r="E313" s="143">
        <f t="shared" si="27"/>
        <v>5.0760000000000005</v>
      </c>
    </row>
    <row r="314" spans="1:5" ht="15" customHeight="1" x14ac:dyDescent="0.25">
      <c r="A314" s="136"/>
      <c r="B314" s="136"/>
      <c r="C314" s="307" t="s">
        <v>186</v>
      </c>
      <c r="D314" s="308"/>
      <c r="E314" s="146">
        <f>SUM(E309:E313)</f>
        <v>19.450600000000001</v>
      </c>
    </row>
    <row r="315" spans="1:5" ht="15" customHeight="1" x14ac:dyDescent="0.25">
      <c r="A315" s="136"/>
      <c r="B315" s="136"/>
      <c r="C315" s="309" t="s">
        <v>378</v>
      </c>
      <c r="D315" s="310"/>
      <c r="E315" s="143">
        <f>SUM(E309:E310)*1.4131</f>
        <v>17.66375</v>
      </c>
    </row>
    <row r="316" spans="1:5" ht="15" customHeight="1" x14ac:dyDescent="0.25">
      <c r="A316" s="136"/>
      <c r="B316" s="136"/>
      <c r="C316" s="309" t="s">
        <v>187</v>
      </c>
      <c r="D316" s="310"/>
      <c r="E316" s="143">
        <f>SUM(E314:E315)</f>
        <v>37.114350000000002</v>
      </c>
    </row>
    <row r="317" spans="1:5" ht="15" customHeight="1" x14ac:dyDescent="0.25">
      <c r="A317" s="136"/>
      <c r="B317" s="136"/>
      <c r="C317" s="311" t="s">
        <v>188</v>
      </c>
      <c r="D317" s="312"/>
      <c r="E317" s="144">
        <f>E316</f>
        <v>37.114350000000002</v>
      </c>
    </row>
    <row r="318" spans="1:5" x14ac:dyDescent="0.25">
      <c r="A318" s="136"/>
      <c r="B318" s="136"/>
      <c r="C318" s="136"/>
      <c r="D318" s="136"/>
      <c r="E318" s="136"/>
    </row>
    <row r="319" spans="1:5" x14ac:dyDescent="0.25">
      <c r="A319" s="136"/>
      <c r="B319" s="136"/>
      <c r="C319" s="136"/>
      <c r="D319" s="136"/>
      <c r="E319" s="136"/>
    </row>
    <row r="320" spans="1:5" ht="30" x14ac:dyDescent="0.25">
      <c r="A320" s="140" t="s">
        <v>234</v>
      </c>
      <c r="B320" s="141" t="s">
        <v>0</v>
      </c>
      <c r="C320" s="141" t="s">
        <v>1</v>
      </c>
      <c r="D320" s="141" t="s">
        <v>177</v>
      </c>
      <c r="E320" s="141" t="s">
        <v>135</v>
      </c>
    </row>
    <row r="321" spans="1:5" x14ac:dyDescent="0.25">
      <c r="A321" s="68" t="s">
        <v>235</v>
      </c>
      <c r="B321" s="114" t="s">
        <v>178</v>
      </c>
      <c r="C321" s="142">
        <v>5</v>
      </c>
      <c r="D321" s="143">
        <f>INSUMO!D12</f>
        <v>12.5</v>
      </c>
      <c r="E321" s="143">
        <f>D321*C321</f>
        <v>62.5</v>
      </c>
    </row>
    <row r="322" spans="1:5" x14ac:dyDescent="0.25">
      <c r="A322" s="68" t="s">
        <v>206</v>
      </c>
      <c r="B322" s="114" t="s">
        <v>178</v>
      </c>
      <c r="C322" s="142">
        <v>5</v>
      </c>
      <c r="D322" s="143">
        <f>INSUMO!D8</f>
        <v>9.375</v>
      </c>
      <c r="E322" s="143">
        <f t="shared" ref="E322:E328" si="28">D322*C322</f>
        <v>46.875</v>
      </c>
    </row>
    <row r="323" spans="1:5" x14ac:dyDescent="0.25">
      <c r="A323" s="68" t="s">
        <v>236</v>
      </c>
      <c r="B323" s="114" t="s">
        <v>0</v>
      </c>
      <c r="C323" s="142">
        <v>2</v>
      </c>
      <c r="D323" s="143">
        <v>0.53</v>
      </c>
      <c r="E323" s="143">
        <f t="shared" si="28"/>
        <v>1.06</v>
      </c>
    </row>
    <row r="324" spans="1:5" x14ac:dyDescent="0.25">
      <c r="A324" s="68" t="s">
        <v>237</v>
      </c>
      <c r="B324" s="114" t="s">
        <v>0</v>
      </c>
      <c r="C324" s="142">
        <v>1</v>
      </c>
      <c r="D324" s="143">
        <v>1.2</v>
      </c>
      <c r="E324" s="143">
        <f t="shared" si="28"/>
        <v>1.2</v>
      </c>
    </row>
    <row r="325" spans="1:5" x14ac:dyDescent="0.25">
      <c r="A325" s="68" t="s">
        <v>238</v>
      </c>
      <c r="B325" s="114" t="s">
        <v>97</v>
      </c>
      <c r="C325" s="142">
        <v>1</v>
      </c>
      <c r="D325" s="143">
        <v>0.7</v>
      </c>
      <c r="E325" s="143">
        <f t="shared" si="28"/>
        <v>0.7</v>
      </c>
    </row>
    <row r="326" spans="1:5" x14ac:dyDescent="0.25">
      <c r="A326" s="68" t="s">
        <v>239</v>
      </c>
      <c r="B326" s="114" t="s">
        <v>97</v>
      </c>
      <c r="C326" s="142">
        <v>3</v>
      </c>
      <c r="D326" s="143">
        <v>2.33</v>
      </c>
      <c r="E326" s="143">
        <f t="shared" si="28"/>
        <v>6.99</v>
      </c>
    </row>
    <row r="327" spans="1:5" x14ac:dyDescent="0.25">
      <c r="A327" s="68" t="s">
        <v>240</v>
      </c>
      <c r="B327" s="114" t="s">
        <v>0</v>
      </c>
      <c r="C327" s="142">
        <v>2</v>
      </c>
      <c r="D327" s="143">
        <v>0.44</v>
      </c>
      <c r="E327" s="143">
        <f t="shared" si="28"/>
        <v>0.88</v>
      </c>
    </row>
    <row r="328" spans="1:5" x14ac:dyDescent="0.25">
      <c r="A328" s="68" t="s">
        <v>241</v>
      </c>
      <c r="B328" s="114" t="s">
        <v>97</v>
      </c>
      <c r="C328" s="142">
        <v>9</v>
      </c>
      <c r="D328" s="143">
        <v>1.1100000000000001</v>
      </c>
      <c r="E328" s="143">
        <f t="shared" si="28"/>
        <v>9.99</v>
      </c>
    </row>
    <row r="329" spans="1:5" ht="15" customHeight="1" x14ac:dyDescent="0.25">
      <c r="A329" s="136"/>
      <c r="B329" s="136"/>
      <c r="C329" s="307" t="s">
        <v>186</v>
      </c>
      <c r="D329" s="308"/>
      <c r="E329" s="146">
        <f>SUM(E321:E328)</f>
        <v>130.19499999999999</v>
      </c>
    </row>
    <row r="330" spans="1:5" ht="15" customHeight="1" x14ac:dyDescent="0.25">
      <c r="A330" s="136"/>
      <c r="B330" s="136"/>
      <c r="C330" s="309" t="s">
        <v>378</v>
      </c>
      <c r="D330" s="310"/>
      <c r="E330" s="143">
        <f>SUM(E321:E322)*1.4131</f>
        <v>154.55781250000001</v>
      </c>
    </row>
    <row r="331" spans="1:5" ht="15" customHeight="1" x14ac:dyDescent="0.25">
      <c r="A331" s="136"/>
      <c r="B331" s="136"/>
      <c r="C331" s="309" t="s">
        <v>187</v>
      </c>
      <c r="D331" s="310"/>
      <c r="E331" s="143">
        <f>SUM(E329:E330)</f>
        <v>284.7528125</v>
      </c>
    </row>
    <row r="332" spans="1:5" ht="15" customHeight="1" x14ac:dyDescent="0.25">
      <c r="A332" s="136"/>
      <c r="B332" s="136"/>
      <c r="C332" s="311" t="s">
        <v>188</v>
      </c>
      <c r="D332" s="312"/>
      <c r="E332" s="144">
        <f>E331</f>
        <v>284.7528125</v>
      </c>
    </row>
    <row r="333" spans="1:5" x14ac:dyDescent="0.25">
      <c r="A333" s="136"/>
      <c r="B333" s="136"/>
      <c r="C333" s="136"/>
      <c r="D333" s="136"/>
      <c r="E333" s="136"/>
    </row>
    <row r="334" spans="1:5" x14ac:dyDescent="0.25">
      <c r="A334" s="136"/>
      <c r="B334" s="136"/>
      <c r="C334" s="136"/>
      <c r="D334" s="136"/>
      <c r="E334" s="136"/>
    </row>
    <row r="335" spans="1:5" x14ac:dyDescent="0.25">
      <c r="A335" s="136"/>
      <c r="B335" s="136"/>
      <c r="C335" s="136"/>
      <c r="D335" s="136"/>
      <c r="E335" s="136"/>
    </row>
    <row r="336" spans="1:5" x14ac:dyDescent="0.25">
      <c r="A336" s="136"/>
      <c r="B336" s="136"/>
      <c r="C336" s="136"/>
      <c r="D336" s="136"/>
      <c r="E336" s="136"/>
    </row>
    <row r="337" spans="1:5" x14ac:dyDescent="0.25">
      <c r="A337" s="136"/>
      <c r="B337" s="136"/>
      <c r="C337" s="136"/>
      <c r="D337" s="136"/>
      <c r="E337" s="136"/>
    </row>
    <row r="338" spans="1:5" ht="30" x14ac:dyDescent="0.25">
      <c r="A338" s="140" t="s">
        <v>365</v>
      </c>
      <c r="B338" s="141" t="s">
        <v>0</v>
      </c>
      <c r="C338" s="141" t="s">
        <v>1</v>
      </c>
      <c r="D338" s="141" t="s">
        <v>177</v>
      </c>
      <c r="E338" s="141" t="s">
        <v>135</v>
      </c>
    </row>
    <row r="339" spans="1:5" x14ac:dyDescent="0.25">
      <c r="A339" s="68" t="s">
        <v>206</v>
      </c>
      <c r="B339" s="114" t="s">
        <v>178</v>
      </c>
      <c r="C339" s="142">
        <v>0.4</v>
      </c>
      <c r="D339" s="143">
        <f>INSUMO!D8</f>
        <v>9.375</v>
      </c>
      <c r="E339" s="143">
        <f>D339*C339</f>
        <v>3.75</v>
      </c>
    </row>
    <row r="340" spans="1:5" x14ac:dyDescent="0.25">
      <c r="A340" s="68" t="s">
        <v>235</v>
      </c>
      <c r="B340" s="114" t="s">
        <v>178</v>
      </c>
      <c r="C340" s="142">
        <v>0.8</v>
      </c>
      <c r="D340" s="143">
        <f>INSUMO!D12</f>
        <v>12.5</v>
      </c>
      <c r="E340" s="143">
        <f t="shared" ref="E340:E341" si="29">D340*C340</f>
        <v>10</v>
      </c>
    </row>
    <row r="341" spans="1:5" x14ac:dyDescent="0.25">
      <c r="A341" s="68" t="s">
        <v>242</v>
      </c>
      <c r="B341" s="114" t="s">
        <v>0</v>
      </c>
      <c r="C341" s="142">
        <v>1</v>
      </c>
      <c r="D341" s="143">
        <v>172.94</v>
      </c>
      <c r="E341" s="143">
        <f t="shared" si="29"/>
        <v>172.94</v>
      </c>
    </row>
    <row r="342" spans="1:5" ht="15" customHeight="1" x14ac:dyDescent="0.25">
      <c r="A342" s="136"/>
      <c r="B342" s="136"/>
      <c r="C342" s="309" t="s">
        <v>186</v>
      </c>
      <c r="D342" s="310"/>
      <c r="E342" s="143">
        <f>SUM(E339:E341)</f>
        <v>186.69</v>
      </c>
    </row>
    <row r="343" spans="1:5" ht="15" customHeight="1" x14ac:dyDescent="0.25">
      <c r="A343" s="136"/>
      <c r="B343" s="136"/>
      <c r="C343" s="309" t="s">
        <v>378</v>
      </c>
      <c r="D343" s="310"/>
      <c r="E343" s="143">
        <f>SUM(E339:E340)*1.4131</f>
        <v>19.430125</v>
      </c>
    </row>
    <row r="344" spans="1:5" ht="15" customHeight="1" x14ac:dyDescent="0.25">
      <c r="A344" s="136"/>
      <c r="B344" s="136"/>
      <c r="C344" s="309" t="s">
        <v>187</v>
      </c>
      <c r="D344" s="310"/>
      <c r="E344" s="143">
        <f>SUM(E342:E343)</f>
        <v>206.120125</v>
      </c>
    </row>
    <row r="345" spans="1:5" ht="15" customHeight="1" x14ac:dyDescent="0.25">
      <c r="A345" s="136"/>
      <c r="B345" s="136"/>
      <c r="C345" s="311" t="s">
        <v>188</v>
      </c>
      <c r="D345" s="312"/>
      <c r="E345" s="144">
        <f>E344</f>
        <v>206.120125</v>
      </c>
    </row>
    <row r="346" spans="1:5" x14ac:dyDescent="0.25">
      <c r="A346" s="136"/>
      <c r="B346" s="136"/>
      <c r="C346" s="136"/>
      <c r="D346" s="136"/>
      <c r="E346" s="136"/>
    </row>
    <row r="347" spans="1:5" x14ac:dyDescent="0.25">
      <c r="A347" s="136"/>
      <c r="B347" s="136"/>
      <c r="C347" s="136"/>
      <c r="D347" s="136"/>
      <c r="E347" s="136"/>
    </row>
    <row r="348" spans="1:5" x14ac:dyDescent="0.25">
      <c r="A348" s="140" t="s">
        <v>519</v>
      </c>
      <c r="B348" s="141" t="s">
        <v>0</v>
      </c>
      <c r="C348" s="141" t="s">
        <v>1</v>
      </c>
      <c r="D348" s="141" t="s">
        <v>177</v>
      </c>
      <c r="E348" s="141" t="s">
        <v>135</v>
      </c>
    </row>
    <row r="349" spans="1:5" x14ac:dyDescent="0.25">
      <c r="A349" s="68" t="s">
        <v>520</v>
      </c>
      <c r="B349" s="114" t="s">
        <v>178</v>
      </c>
      <c r="C349" s="142">
        <v>0.06</v>
      </c>
      <c r="D349" s="143">
        <f>INSUMO!D12</f>
        <v>12.5</v>
      </c>
      <c r="E349" s="143">
        <f t="shared" ref="E349:E351" si="30">D349*C349</f>
        <v>0.75</v>
      </c>
    </row>
    <row r="350" spans="1:5" x14ac:dyDescent="0.25">
      <c r="A350" s="68" t="s">
        <v>169</v>
      </c>
      <c r="B350" s="114" t="s">
        <v>178</v>
      </c>
      <c r="C350" s="142">
        <v>0.03</v>
      </c>
      <c r="D350" s="143">
        <f>INSUMO!D8</f>
        <v>9.375</v>
      </c>
      <c r="E350" s="143">
        <f t="shared" si="30"/>
        <v>0.28125</v>
      </c>
    </row>
    <row r="351" spans="1:5" x14ac:dyDescent="0.25">
      <c r="A351" s="68" t="s">
        <v>521</v>
      </c>
      <c r="B351" s="114" t="s">
        <v>522</v>
      </c>
      <c r="C351" s="142">
        <v>1</v>
      </c>
      <c r="D351" s="143">
        <v>38.26</v>
      </c>
      <c r="E351" s="143">
        <f t="shared" si="30"/>
        <v>38.26</v>
      </c>
    </row>
    <row r="352" spans="1:5" ht="15" customHeight="1" x14ac:dyDescent="0.25">
      <c r="A352" s="136"/>
      <c r="B352" s="136"/>
      <c r="C352" s="309" t="s">
        <v>186</v>
      </c>
      <c r="D352" s="310"/>
      <c r="E352" s="143">
        <f>SUM(E349:E351)</f>
        <v>39.291249999999998</v>
      </c>
    </row>
    <row r="353" spans="1:5" ht="15" customHeight="1" x14ac:dyDescent="0.25">
      <c r="A353" s="136"/>
      <c r="B353" s="136"/>
      <c r="C353" s="309" t="s">
        <v>378</v>
      </c>
      <c r="D353" s="310"/>
      <c r="E353" s="143">
        <f>SUM(E349:E350)*1.4131</f>
        <v>1.457259375</v>
      </c>
    </row>
    <row r="354" spans="1:5" ht="15" customHeight="1" x14ac:dyDescent="0.25">
      <c r="A354" s="136"/>
      <c r="B354" s="136"/>
      <c r="C354" s="309" t="s">
        <v>187</v>
      </c>
      <c r="D354" s="310"/>
      <c r="E354" s="143">
        <f>SUM(E352:E353)</f>
        <v>40.748509374999998</v>
      </c>
    </row>
    <row r="355" spans="1:5" ht="15" customHeight="1" x14ac:dyDescent="0.25">
      <c r="A355" s="136"/>
      <c r="B355" s="136"/>
      <c r="C355" s="311" t="s">
        <v>188</v>
      </c>
      <c r="D355" s="312"/>
      <c r="E355" s="144">
        <f>E354</f>
        <v>40.748509374999998</v>
      </c>
    </row>
    <row r="356" spans="1:5" x14ac:dyDescent="0.25">
      <c r="A356" s="136"/>
      <c r="B356" s="136"/>
      <c r="C356" s="136"/>
      <c r="D356" s="136"/>
      <c r="E356" s="136"/>
    </row>
    <row r="357" spans="1:5" x14ac:dyDescent="0.25">
      <c r="A357" s="136"/>
      <c r="B357" s="136"/>
      <c r="C357" s="136"/>
      <c r="D357" s="136"/>
      <c r="E357" s="136"/>
    </row>
    <row r="358" spans="1:5" x14ac:dyDescent="0.25">
      <c r="A358" s="140" t="s">
        <v>243</v>
      </c>
      <c r="B358" s="141" t="s">
        <v>0</v>
      </c>
      <c r="C358" s="141" t="s">
        <v>1</v>
      </c>
      <c r="D358" s="141" t="s">
        <v>177</v>
      </c>
      <c r="E358" s="141" t="s">
        <v>135</v>
      </c>
    </row>
    <row r="359" spans="1:5" x14ac:dyDescent="0.25">
      <c r="A359" s="68" t="s">
        <v>206</v>
      </c>
      <c r="B359" s="114" t="s">
        <v>178</v>
      </c>
      <c r="C359" s="142">
        <v>8</v>
      </c>
      <c r="D359" s="143">
        <f>INSUMO!D8</f>
        <v>9.375</v>
      </c>
      <c r="E359" s="143">
        <f>D359*C359</f>
        <v>75</v>
      </c>
    </row>
    <row r="360" spans="1:5" x14ac:dyDescent="0.25">
      <c r="A360" s="68" t="s">
        <v>244</v>
      </c>
      <c r="B360" s="114" t="s">
        <v>178</v>
      </c>
      <c r="C360" s="142">
        <v>6</v>
      </c>
      <c r="D360" s="143">
        <f>INSUMO!D13</f>
        <v>18.75</v>
      </c>
      <c r="E360" s="143">
        <f t="shared" ref="E360:E366" si="31">D360*C360</f>
        <v>112.5</v>
      </c>
    </row>
    <row r="361" spans="1:5" x14ac:dyDescent="0.25">
      <c r="A361" s="68" t="s">
        <v>245</v>
      </c>
      <c r="B361" s="114" t="s">
        <v>0</v>
      </c>
      <c r="C361" s="142">
        <v>0.75</v>
      </c>
      <c r="D361" s="143">
        <v>4.22</v>
      </c>
      <c r="E361" s="143">
        <f t="shared" si="31"/>
        <v>3.165</v>
      </c>
    </row>
    <row r="362" spans="1:5" x14ac:dyDescent="0.25">
      <c r="A362" s="68" t="s">
        <v>246</v>
      </c>
      <c r="B362" s="114" t="s">
        <v>97</v>
      </c>
      <c r="C362" s="142">
        <v>9</v>
      </c>
      <c r="D362" s="143">
        <v>3.69</v>
      </c>
      <c r="E362" s="143">
        <f t="shared" si="31"/>
        <v>33.21</v>
      </c>
    </row>
    <row r="363" spans="1:5" x14ac:dyDescent="0.25">
      <c r="A363" s="68" t="s">
        <v>247</v>
      </c>
      <c r="B363" s="114" t="s">
        <v>0</v>
      </c>
      <c r="C363" s="142">
        <v>0.75</v>
      </c>
      <c r="D363" s="143">
        <v>3.57</v>
      </c>
      <c r="E363" s="143">
        <f t="shared" si="31"/>
        <v>2.6774999999999998</v>
      </c>
    </row>
    <row r="364" spans="1:5" x14ac:dyDescent="0.25">
      <c r="A364" s="68" t="s">
        <v>248</v>
      </c>
      <c r="B364" s="114" t="s">
        <v>0</v>
      </c>
      <c r="C364" s="142">
        <v>1</v>
      </c>
      <c r="D364" s="143">
        <v>0.5</v>
      </c>
      <c r="E364" s="143">
        <f t="shared" si="31"/>
        <v>0.5</v>
      </c>
    </row>
    <row r="365" spans="1:5" x14ac:dyDescent="0.25">
      <c r="A365" s="68" t="s">
        <v>249</v>
      </c>
      <c r="B365" s="114" t="s">
        <v>0</v>
      </c>
      <c r="C365" s="142">
        <v>2</v>
      </c>
      <c r="D365" s="143">
        <v>2.42</v>
      </c>
      <c r="E365" s="143">
        <f t="shared" si="31"/>
        <v>4.84</v>
      </c>
    </row>
    <row r="366" spans="1:5" x14ac:dyDescent="0.25">
      <c r="A366" s="68" t="s">
        <v>250</v>
      </c>
      <c r="B366" s="114" t="s">
        <v>97</v>
      </c>
      <c r="C366" s="142">
        <v>3</v>
      </c>
      <c r="D366" s="143">
        <v>17.75</v>
      </c>
      <c r="E366" s="143">
        <f t="shared" si="31"/>
        <v>53.25</v>
      </c>
    </row>
    <row r="367" spans="1:5" ht="15" customHeight="1" x14ac:dyDescent="0.25">
      <c r="A367" s="136"/>
      <c r="B367" s="136"/>
      <c r="C367" s="307" t="s">
        <v>186</v>
      </c>
      <c r="D367" s="308"/>
      <c r="E367" s="146">
        <f>SUM(E359:E366)</f>
        <v>285.14250000000004</v>
      </c>
    </row>
    <row r="368" spans="1:5" ht="15" customHeight="1" x14ac:dyDescent="0.25">
      <c r="A368" s="136"/>
      <c r="B368" s="136"/>
      <c r="C368" s="309" t="s">
        <v>378</v>
      </c>
      <c r="D368" s="310"/>
      <c r="E368" s="143">
        <f>SUM(E359:E360)*1.4131</f>
        <v>264.95625000000001</v>
      </c>
    </row>
    <row r="369" spans="1:5" ht="15" customHeight="1" x14ac:dyDescent="0.25">
      <c r="A369" s="136"/>
      <c r="B369" s="136"/>
      <c r="C369" s="309" t="s">
        <v>187</v>
      </c>
      <c r="D369" s="310"/>
      <c r="E369" s="143">
        <f>SUM(E367:E368)</f>
        <v>550.09875000000011</v>
      </c>
    </row>
    <row r="370" spans="1:5" ht="15" customHeight="1" x14ac:dyDescent="0.25">
      <c r="A370" s="136"/>
      <c r="B370" s="136"/>
      <c r="C370" s="311" t="s">
        <v>188</v>
      </c>
      <c r="D370" s="312"/>
      <c r="E370" s="144">
        <f>E369</f>
        <v>550.09875000000011</v>
      </c>
    </row>
    <row r="371" spans="1:5" x14ac:dyDescent="0.25">
      <c r="A371" s="136"/>
      <c r="B371" s="136"/>
      <c r="C371" s="136"/>
      <c r="D371" s="136"/>
      <c r="E371" s="136"/>
    </row>
    <row r="372" spans="1:5" x14ac:dyDescent="0.25">
      <c r="A372" s="136"/>
      <c r="B372" s="136"/>
      <c r="C372" s="136"/>
      <c r="D372" s="136"/>
      <c r="E372" s="136"/>
    </row>
    <row r="373" spans="1:5" ht="30" x14ac:dyDescent="0.25">
      <c r="A373" s="140" t="s">
        <v>251</v>
      </c>
      <c r="B373" s="141" t="s">
        <v>0</v>
      </c>
      <c r="C373" s="141" t="s">
        <v>1</v>
      </c>
      <c r="D373" s="141" t="s">
        <v>177</v>
      </c>
      <c r="E373" s="141" t="s">
        <v>135</v>
      </c>
    </row>
    <row r="374" spans="1:5" x14ac:dyDescent="0.25">
      <c r="A374" s="68" t="s">
        <v>206</v>
      </c>
      <c r="B374" s="114" t="s">
        <v>178</v>
      </c>
      <c r="C374" s="142">
        <v>8</v>
      </c>
      <c r="D374" s="143">
        <f>INSUMO!D8</f>
        <v>9.375</v>
      </c>
      <c r="E374" s="143">
        <f>D374*C374</f>
        <v>75</v>
      </c>
    </row>
    <row r="375" spans="1:5" x14ac:dyDescent="0.25">
      <c r="A375" s="68" t="s">
        <v>244</v>
      </c>
      <c r="B375" s="114" t="s">
        <v>178</v>
      </c>
      <c r="C375" s="142">
        <v>8</v>
      </c>
      <c r="D375" s="143">
        <f>INSUMO!D13</f>
        <v>18.75</v>
      </c>
      <c r="E375" s="143">
        <f t="shared" ref="E375:E383" si="32">D375*C375</f>
        <v>150</v>
      </c>
    </row>
    <row r="376" spans="1:5" x14ac:dyDescent="0.25">
      <c r="A376" s="68" t="s">
        <v>252</v>
      </c>
      <c r="B376" s="114" t="s">
        <v>0</v>
      </c>
      <c r="C376" s="142">
        <v>0.25</v>
      </c>
      <c r="D376" s="143">
        <v>12.63</v>
      </c>
      <c r="E376" s="143">
        <f t="shared" si="32"/>
        <v>3.1575000000000002</v>
      </c>
    </row>
    <row r="377" spans="1:5" x14ac:dyDescent="0.25">
      <c r="A377" s="68" t="s">
        <v>253</v>
      </c>
      <c r="B377" s="114" t="s">
        <v>97</v>
      </c>
      <c r="C377" s="142">
        <v>1.5</v>
      </c>
      <c r="D377" s="143">
        <v>4.8600000000000003</v>
      </c>
      <c r="E377" s="143">
        <f t="shared" si="32"/>
        <v>7.2900000000000009</v>
      </c>
    </row>
    <row r="378" spans="1:5" x14ac:dyDescent="0.25">
      <c r="A378" s="68" t="s">
        <v>254</v>
      </c>
      <c r="B378" s="114" t="s">
        <v>0</v>
      </c>
      <c r="C378" s="142">
        <v>0.5</v>
      </c>
      <c r="D378" s="143">
        <v>16.61</v>
      </c>
      <c r="E378" s="143">
        <f t="shared" si="32"/>
        <v>8.3049999999999997</v>
      </c>
    </row>
    <row r="379" spans="1:5" x14ac:dyDescent="0.25">
      <c r="A379" s="68" t="s">
        <v>255</v>
      </c>
      <c r="B379" s="114" t="s">
        <v>97</v>
      </c>
      <c r="C379" s="142">
        <v>4</v>
      </c>
      <c r="D379" s="143">
        <v>3.23</v>
      </c>
      <c r="E379" s="143">
        <f t="shared" si="32"/>
        <v>12.92</v>
      </c>
    </row>
    <row r="380" spans="1:5" x14ac:dyDescent="0.25">
      <c r="A380" s="68" t="s">
        <v>256</v>
      </c>
      <c r="B380" s="114" t="s">
        <v>0</v>
      </c>
      <c r="C380" s="142">
        <v>0.25</v>
      </c>
      <c r="D380" s="143">
        <v>10.54</v>
      </c>
      <c r="E380" s="143">
        <f t="shared" si="32"/>
        <v>2.6349999999999998</v>
      </c>
    </row>
    <row r="381" spans="1:5" x14ac:dyDescent="0.25">
      <c r="A381" s="68" t="s">
        <v>257</v>
      </c>
      <c r="B381" s="114" t="s">
        <v>0</v>
      </c>
      <c r="C381" s="142">
        <v>0.5</v>
      </c>
      <c r="D381" s="143">
        <v>5.3</v>
      </c>
      <c r="E381" s="143">
        <f t="shared" si="32"/>
        <v>2.65</v>
      </c>
    </row>
    <row r="382" spans="1:5" x14ac:dyDescent="0.25">
      <c r="A382" s="68" t="s">
        <v>258</v>
      </c>
      <c r="B382" s="114" t="s">
        <v>0</v>
      </c>
      <c r="C382" s="148">
        <v>0.25</v>
      </c>
      <c r="D382" s="143">
        <v>18.170000000000002</v>
      </c>
      <c r="E382" s="146">
        <f t="shared" si="32"/>
        <v>4.5425000000000004</v>
      </c>
    </row>
    <row r="383" spans="1:5" x14ac:dyDescent="0.25">
      <c r="A383" s="68" t="s">
        <v>259</v>
      </c>
      <c r="B383" s="114" t="s">
        <v>0</v>
      </c>
      <c r="C383" s="148">
        <v>0.25</v>
      </c>
      <c r="D383" s="143">
        <v>6.14</v>
      </c>
      <c r="E383" s="146">
        <f t="shared" si="32"/>
        <v>1.5349999999999999</v>
      </c>
    </row>
    <row r="384" spans="1:5" ht="15" customHeight="1" x14ac:dyDescent="0.25">
      <c r="A384" s="136"/>
      <c r="B384" s="136"/>
      <c r="C384" s="307" t="s">
        <v>186</v>
      </c>
      <c r="D384" s="308"/>
      <c r="E384" s="146">
        <f>SUM(E374:E383)</f>
        <v>268.03500000000003</v>
      </c>
    </row>
    <row r="385" spans="1:5" ht="15" customHeight="1" x14ac:dyDescent="0.25">
      <c r="A385" s="136"/>
      <c r="B385" s="136"/>
      <c r="C385" s="309" t="s">
        <v>378</v>
      </c>
      <c r="D385" s="310"/>
      <c r="E385" s="143">
        <f>SUM(E374:E375)*1.4131</f>
        <v>317.94749999999999</v>
      </c>
    </row>
    <row r="386" spans="1:5" ht="15" customHeight="1" x14ac:dyDescent="0.25">
      <c r="A386" s="136"/>
      <c r="B386" s="136"/>
      <c r="C386" s="309" t="s">
        <v>187</v>
      </c>
      <c r="D386" s="310"/>
      <c r="E386" s="143">
        <f>SUM(E384:E385)</f>
        <v>585.98250000000007</v>
      </c>
    </row>
    <row r="387" spans="1:5" ht="15" customHeight="1" x14ac:dyDescent="0.25">
      <c r="A387" s="136"/>
      <c r="B387" s="136"/>
      <c r="C387" s="311" t="s">
        <v>188</v>
      </c>
      <c r="D387" s="312"/>
      <c r="E387" s="144">
        <f>E386</f>
        <v>585.98250000000007</v>
      </c>
    </row>
    <row r="388" spans="1:5" x14ac:dyDescent="0.25">
      <c r="A388" s="136"/>
      <c r="B388" s="136"/>
      <c r="C388" s="136"/>
      <c r="D388" s="136"/>
      <c r="E388" s="136"/>
    </row>
    <row r="389" spans="1:5" x14ac:dyDescent="0.25">
      <c r="A389" s="136"/>
      <c r="B389" s="136"/>
      <c r="C389" s="136"/>
      <c r="D389" s="136"/>
      <c r="E389" s="136"/>
    </row>
    <row r="390" spans="1:5" ht="30" x14ac:dyDescent="0.25">
      <c r="A390" s="140" t="s">
        <v>260</v>
      </c>
      <c r="B390" s="141" t="s">
        <v>0</v>
      </c>
      <c r="C390" s="141" t="s">
        <v>1</v>
      </c>
      <c r="D390" s="141" t="s">
        <v>177</v>
      </c>
      <c r="E390" s="141" t="s">
        <v>135</v>
      </c>
    </row>
    <row r="391" spans="1:5" x14ac:dyDescent="0.25">
      <c r="A391" s="68" t="s">
        <v>206</v>
      </c>
      <c r="B391" s="114" t="s">
        <v>178</v>
      </c>
      <c r="C391" s="142">
        <v>4.5</v>
      </c>
      <c r="D391" s="143">
        <f>INSUMO!D8</f>
        <v>9.375</v>
      </c>
      <c r="E391" s="143">
        <f>D391*C391</f>
        <v>42.1875</v>
      </c>
    </row>
    <row r="392" spans="1:5" x14ac:dyDescent="0.25">
      <c r="A392" s="68" t="s">
        <v>181</v>
      </c>
      <c r="B392" s="114" t="s">
        <v>178</v>
      </c>
      <c r="C392" s="142">
        <v>4.5</v>
      </c>
      <c r="D392" s="143">
        <f>INSUMO!D6</f>
        <v>18.75</v>
      </c>
      <c r="E392" s="143">
        <f t="shared" ref="E392:E398" si="33">D392*C392</f>
        <v>84.375</v>
      </c>
    </row>
    <row r="393" spans="1:5" x14ac:dyDescent="0.25">
      <c r="A393" s="68" t="s">
        <v>261</v>
      </c>
      <c r="B393" s="114" t="s">
        <v>0</v>
      </c>
      <c r="C393" s="142">
        <v>1</v>
      </c>
      <c r="D393" s="143">
        <v>291.2</v>
      </c>
      <c r="E393" s="143">
        <f t="shared" si="33"/>
        <v>291.2</v>
      </c>
    </row>
    <row r="394" spans="1:5" x14ac:dyDescent="0.25">
      <c r="A394" s="68" t="s">
        <v>262</v>
      </c>
      <c r="B394" s="114" t="s">
        <v>12</v>
      </c>
      <c r="C394" s="142">
        <v>8.8000000000000007</v>
      </c>
      <c r="D394" s="143">
        <v>92.62</v>
      </c>
      <c r="E394" s="143">
        <f t="shared" si="33"/>
        <v>815.05600000000015</v>
      </c>
    </row>
    <row r="395" spans="1:5" x14ac:dyDescent="0.25">
      <c r="A395" s="68" t="s">
        <v>263</v>
      </c>
      <c r="B395" s="114" t="s">
        <v>12</v>
      </c>
      <c r="C395" s="142">
        <v>5.5</v>
      </c>
      <c r="D395" s="143">
        <v>67.87</v>
      </c>
      <c r="E395" s="143">
        <f t="shared" si="33"/>
        <v>373.28500000000003</v>
      </c>
    </row>
    <row r="396" spans="1:5" x14ac:dyDescent="0.25">
      <c r="A396" s="68" t="s">
        <v>264</v>
      </c>
      <c r="B396" s="114" t="s">
        <v>12</v>
      </c>
      <c r="C396" s="142">
        <v>0.83</v>
      </c>
      <c r="D396" s="143">
        <v>2376.2399999999998</v>
      </c>
      <c r="E396" s="143">
        <f t="shared" si="33"/>
        <v>1972.2791999999997</v>
      </c>
    </row>
    <row r="397" spans="1:5" x14ac:dyDescent="0.25">
      <c r="A397" s="68" t="s">
        <v>265</v>
      </c>
      <c r="B397" s="114" t="s">
        <v>97</v>
      </c>
      <c r="C397" s="142">
        <v>0.5</v>
      </c>
      <c r="D397" s="143">
        <v>24.44</v>
      </c>
      <c r="E397" s="143">
        <f t="shared" si="33"/>
        <v>12.22</v>
      </c>
    </row>
    <row r="398" spans="1:5" x14ac:dyDescent="0.25">
      <c r="A398" s="68" t="s">
        <v>266</v>
      </c>
      <c r="B398" s="114" t="s">
        <v>97</v>
      </c>
      <c r="C398" s="142">
        <v>4</v>
      </c>
      <c r="D398" s="143">
        <v>46.33</v>
      </c>
      <c r="E398" s="143">
        <f t="shared" si="33"/>
        <v>185.32</v>
      </c>
    </row>
    <row r="399" spans="1:5" ht="15" customHeight="1" x14ac:dyDescent="0.25">
      <c r="A399" s="136"/>
      <c r="B399" s="136"/>
      <c r="C399" s="307" t="s">
        <v>186</v>
      </c>
      <c r="D399" s="308"/>
      <c r="E399" s="146">
        <f>SUM(E391:E398)</f>
        <v>3775.9227000000001</v>
      </c>
    </row>
    <row r="400" spans="1:5" ht="15" customHeight="1" x14ac:dyDescent="0.25">
      <c r="A400" s="136"/>
      <c r="B400" s="136"/>
      <c r="C400" s="309" t="s">
        <v>378</v>
      </c>
      <c r="D400" s="310"/>
      <c r="E400" s="143">
        <f>SUM(E391:E392)*1.4131</f>
        <v>178.84546875000001</v>
      </c>
    </row>
    <row r="401" spans="1:5" ht="15" customHeight="1" x14ac:dyDescent="0.25">
      <c r="A401" s="136"/>
      <c r="B401" s="136"/>
      <c r="C401" s="309" t="s">
        <v>187</v>
      </c>
      <c r="D401" s="310"/>
      <c r="E401" s="143">
        <f>SUM(E399:E400)</f>
        <v>3954.7681687499999</v>
      </c>
    </row>
    <row r="402" spans="1:5" ht="15" customHeight="1" x14ac:dyDescent="0.25">
      <c r="A402" s="136"/>
      <c r="B402" s="136"/>
      <c r="C402" s="311" t="s">
        <v>188</v>
      </c>
      <c r="D402" s="312"/>
      <c r="E402" s="144">
        <f>E401</f>
        <v>3954.7681687499999</v>
      </c>
    </row>
    <row r="403" spans="1:5" x14ac:dyDescent="0.25">
      <c r="A403" s="136"/>
      <c r="B403" s="136"/>
      <c r="C403" s="136"/>
      <c r="D403" s="136"/>
      <c r="E403" s="136"/>
    </row>
    <row r="404" spans="1:5" x14ac:dyDescent="0.25">
      <c r="A404" s="136"/>
      <c r="B404" s="136"/>
      <c r="C404" s="136"/>
      <c r="D404" s="136"/>
      <c r="E404" s="136"/>
    </row>
    <row r="405" spans="1:5" ht="30" x14ac:dyDescent="0.25">
      <c r="A405" s="140" t="s">
        <v>267</v>
      </c>
      <c r="B405" s="141" t="s">
        <v>0</v>
      </c>
      <c r="C405" s="141" t="s">
        <v>1</v>
      </c>
      <c r="D405" s="141" t="s">
        <v>177</v>
      </c>
      <c r="E405" s="141" t="s">
        <v>135</v>
      </c>
    </row>
    <row r="406" spans="1:5" x14ac:dyDescent="0.25">
      <c r="A406" s="68" t="s">
        <v>268</v>
      </c>
      <c r="B406" s="114" t="s">
        <v>12</v>
      </c>
      <c r="C406" s="142">
        <v>1.6</v>
      </c>
      <c r="D406" s="143">
        <v>112</v>
      </c>
      <c r="E406" s="143">
        <v>179.20000000000002</v>
      </c>
    </row>
    <row r="407" spans="1:5" x14ac:dyDescent="0.25">
      <c r="A407" s="68" t="s">
        <v>303</v>
      </c>
      <c r="B407" s="114" t="s">
        <v>12</v>
      </c>
      <c r="C407" s="142">
        <v>9</v>
      </c>
      <c r="D407" s="143">
        <v>92.62</v>
      </c>
      <c r="E407" s="143">
        <v>833.58</v>
      </c>
    </row>
    <row r="408" spans="1:5" x14ac:dyDescent="0.25">
      <c r="A408" s="68" t="s">
        <v>263</v>
      </c>
      <c r="B408" s="114" t="s">
        <v>12</v>
      </c>
      <c r="C408" s="142">
        <v>7</v>
      </c>
      <c r="D408" s="143">
        <v>67.87</v>
      </c>
      <c r="E408" s="143">
        <v>475.09000000000003</v>
      </c>
    </row>
    <row r="409" spans="1:5" x14ac:dyDescent="0.25">
      <c r="A409" s="68" t="s">
        <v>269</v>
      </c>
      <c r="B409" s="114" t="s">
        <v>12</v>
      </c>
      <c r="C409" s="142">
        <v>0.23</v>
      </c>
      <c r="D409" s="143">
        <v>732.41</v>
      </c>
      <c r="E409" s="143">
        <v>168.45429999999999</v>
      </c>
    </row>
    <row r="410" spans="1:5" x14ac:dyDescent="0.25">
      <c r="A410" s="68" t="s">
        <v>270</v>
      </c>
      <c r="B410" s="114" t="s">
        <v>12</v>
      </c>
      <c r="C410" s="142">
        <v>0.05</v>
      </c>
      <c r="D410" s="143">
        <v>1130.8390625</v>
      </c>
      <c r="E410" s="143">
        <v>56.541953124999999</v>
      </c>
    </row>
    <row r="411" spans="1:5" x14ac:dyDescent="0.25">
      <c r="A411" s="68" t="s">
        <v>271</v>
      </c>
      <c r="B411" s="114" t="s">
        <v>12</v>
      </c>
      <c r="C411" s="142">
        <v>0.15</v>
      </c>
      <c r="D411" s="143">
        <v>2376.2399999999998</v>
      </c>
      <c r="E411" s="143">
        <v>356.43599999999998</v>
      </c>
    </row>
    <row r="412" spans="1:5" x14ac:dyDescent="0.25">
      <c r="A412" s="68" t="s">
        <v>272</v>
      </c>
      <c r="B412" s="114" t="s">
        <v>8</v>
      </c>
      <c r="C412" s="142">
        <v>10.5</v>
      </c>
      <c r="D412" s="143">
        <v>92.29</v>
      </c>
      <c r="E412" s="143">
        <v>969.04500000000007</v>
      </c>
    </row>
    <row r="413" spans="1:5" ht="15" customHeight="1" x14ac:dyDescent="0.25">
      <c r="A413" s="136"/>
      <c r="B413" s="136"/>
      <c r="C413" s="309" t="s">
        <v>186</v>
      </c>
      <c r="D413" s="310"/>
      <c r="E413" s="146">
        <v>3038.3472531250004</v>
      </c>
    </row>
    <row r="414" spans="1:5" ht="15" customHeight="1" x14ac:dyDescent="0.25">
      <c r="A414" s="136"/>
      <c r="B414" s="136"/>
      <c r="C414" s="309" t="s">
        <v>187</v>
      </c>
      <c r="D414" s="310"/>
      <c r="E414" s="143">
        <v>3038.3472531250004</v>
      </c>
    </row>
    <row r="415" spans="1:5" ht="15" customHeight="1" x14ac:dyDescent="0.25">
      <c r="A415" s="136"/>
      <c r="B415" s="136"/>
      <c r="C415" s="311" t="s">
        <v>188</v>
      </c>
      <c r="D415" s="312"/>
      <c r="E415" s="144">
        <v>3038.3472531250004</v>
      </c>
    </row>
    <row r="416" spans="1:5" x14ac:dyDescent="0.25">
      <c r="A416" s="136"/>
      <c r="B416" s="136"/>
      <c r="C416" s="136"/>
      <c r="D416" s="136"/>
      <c r="E416" s="136"/>
    </row>
    <row r="417" spans="1:5" x14ac:dyDescent="0.25">
      <c r="A417" s="136"/>
      <c r="B417" s="136"/>
      <c r="C417" s="136"/>
      <c r="D417" s="136"/>
      <c r="E417" s="136"/>
    </row>
    <row r="418" spans="1:5" ht="30" x14ac:dyDescent="0.25">
      <c r="A418" s="140" t="s">
        <v>273</v>
      </c>
      <c r="B418" s="141" t="s">
        <v>0</v>
      </c>
      <c r="C418" s="141" t="s">
        <v>1</v>
      </c>
      <c r="D418" s="141" t="s">
        <v>177</v>
      </c>
      <c r="E418" s="141" t="s">
        <v>135</v>
      </c>
    </row>
    <row r="419" spans="1:5" x14ac:dyDescent="0.25">
      <c r="A419" s="68" t="s">
        <v>183</v>
      </c>
      <c r="B419" s="114" t="s">
        <v>178</v>
      </c>
      <c r="C419" s="142">
        <v>1</v>
      </c>
      <c r="D419" s="143">
        <f>INSUMO!D8</f>
        <v>9.375</v>
      </c>
      <c r="E419" s="143">
        <f>D419*C419</f>
        <v>9.375</v>
      </c>
    </row>
    <row r="420" spans="1:5" x14ac:dyDescent="0.25">
      <c r="A420" s="68" t="s">
        <v>274</v>
      </c>
      <c r="B420" s="114" t="s">
        <v>12</v>
      </c>
      <c r="C420" s="142">
        <v>1</v>
      </c>
      <c r="D420" s="143">
        <v>70</v>
      </c>
      <c r="E420" s="143">
        <f t="shared" ref="E420" si="34">D420*C420</f>
        <v>70</v>
      </c>
    </row>
    <row r="421" spans="1:5" ht="15" customHeight="1" x14ac:dyDescent="0.25">
      <c r="A421" s="136"/>
      <c r="B421" s="136"/>
      <c r="C421" s="309" t="s">
        <v>186</v>
      </c>
      <c r="D421" s="310"/>
      <c r="E421" s="146">
        <f>SUM(E419:E420)</f>
        <v>79.375</v>
      </c>
    </row>
    <row r="422" spans="1:5" ht="15" customHeight="1" x14ac:dyDescent="0.25">
      <c r="A422" s="136"/>
      <c r="B422" s="136"/>
      <c r="C422" s="309" t="s">
        <v>378</v>
      </c>
      <c r="D422" s="310"/>
      <c r="E422" s="143">
        <f>SUM(E419)*1.4131</f>
        <v>13.2478125</v>
      </c>
    </row>
    <row r="423" spans="1:5" ht="15" customHeight="1" x14ac:dyDescent="0.25">
      <c r="A423" s="136"/>
      <c r="B423" s="136"/>
      <c r="C423" s="309" t="s">
        <v>187</v>
      </c>
      <c r="D423" s="310"/>
      <c r="E423" s="143">
        <f>SUM(E421:E422)</f>
        <v>92.622812499999995</v>
      </c>
    </row>
    <row r="424" spans="1:5" ht="15" customHeight="1" x14ac:dyDescent="0.25">
      <c r="A424" s="136"/>
      <c r="B424" s="136"/>
      <c r="C424" s="311" t="s">
        <v>188</v>
      </c>
      <c r="D424" s="312"/>
      <c r="E424" s="144">
        <f>E423</f>
        <v>92.622812499999995</v>
      </c>
    </row>
    <row r="425" spans="1:5" x14ac:dyDescent="0.25">
      <c r="A425" s="136"/>
      <c r="B425" s="136"/>
      <c r="C425" s="136"/>
      <c r="D425" s="136"/>
      <c r="E425" s="136"/>
    </row>
    <row r="426" spans="1:5" x14ac:dyDescent="0.25">
      <c r="A426" s="136"/>
      <c r="B426" s="136"/>
      <c r="C426" s="136"/>
      <c r="D426" s="136"/>
      <c r="E426" s="136"/>
    </row>
    <row r="427" spans="1:5" x14ac:dyDescent="0.25">
      <c r="A427" s="140" t="s">
        <v>322</v>
      </c>
      <c r="B427" s="141" t="s">
        <v>0</v>
      </c>
      <c r="C427" s="141" t="s">
        <v>1</v>
      </c>
      <c r="D427" s="141" t="s">
        <v>177</v>
      </c>
      <c r="E427" s="141" t="s">
        <v>135</v>
      </c>
    </row>
    <row r="428" spans="1:5" x14ac:dyDescent="0.25">
      <c r="A428" s="149" t="s">
        <v>169</v>
      </c>
      <c r="B428" s="150" t="s">
        <v>178</v>
      </c>
      <c r="C428" s="142">
        <v>3</v>
      </c>
      <c r="D428" s="143">
        <f>INSUMO!D8</f>
        <v>9.375</v>
      </c>
      <c r="E428" s="143">
        <f>D428*C428</f>
        <v>28.125</v>
      </c>
    </row>
    <row r="429" spans="1:5" x14ac:dyDescent="0.25">
      <c r="A429" s="151"/>
      <c r="B429" s="152"/>
      <c r="C429" s="153"/>
      <c r="D429" s="143"/>
      <c r="E429" s="143"/>
    </row>
    <row r="430" spans="1:5" x14ac:dyDescent="0.25">
      <c r="A430" s="154"/>
      <c r="B430" s="155"/>
      <c r="C430" s="153"/>
      <c r="D430" s="143"/>
      <c r="E430" s="143"/>
    </row>
    <row r="431" spans="1:5" x14ac:dyDescent="0.25">
      <c r="A431" s="154"/>
      <c r="B431" s="155"/>
      <c r="C431" s="153"/>
      <c r="D431" s="143"/>
      <c r="E431" s="143"/>
    </row>
    <row r="432" spans="1:5" x14ac:dyDescent="0.25">
      <c r="A432" s="136"/>
      <c r="B432" s="136"/>
      <c r="C432" s="309" t="s">
        <v>186</v>
      </c>
      <c r="D432" s="310"/>
      <c r="E432" s="143">
        <f>SUM(E428:E431)</f>
        <v>28.125</v>
      </c>
    </row>
    <row r="433" spans="1:5" x14ac:dyDescent="0.25">
      <c r="A433" s="136"/>
      <c r="B433" s="136"/>
      <c r="C433" s="309" t="s">
        <v>378</v>
      </c>
      <c r="D433" s="310"/>
      <c r="E433" s="143">
        <f>SUM(E428:E429)*1.4131</f>
        <v>39.743437499999999</v>
      </c>
    </row>
    <row r="434" spans="1:5" x14ac:dyDescent="0.25">
      <c r="A434" s="136"/>
      <c r="B434" s="136"/>
      <c r="C434" s="309" t="s">
        <v>187</v>
      </c>
      <c r="D434" s="310"/>
      <c r="E434" s="143">
        <f>SUM(E432:E433)</f>
        <v>67.868437499999999</v>
      </c>
    </row>
    <row r="435" spans="1:5" x14ac:dyDescent="0.25">
      <c r="A435" s="136"/>
      <c r="B435" s="136"/>
      <c r="C435" s="311" t="s">
        <v>188</v>
      </c>
      <c r="D435" s="312"/>
      <c r="E435" s="144">
        <f>E434</f>
        <v>67.868437499999999</v>
      </c>
    </row>
    <row r="436" spans="1:5" x14ac:dyDescent="0.25">
      <c r="A436" s="136"/>
      <c r="B436" s="136"/>
      <c r="C436" s="136"/>
      <c r="D436" s="136"/>
      <c r="E436" s="136"/>
    </row>
    <row r="437" spans="1:5" x14ac:dyDescent="0.25">
      <c r="A437" s="140" t="s">
        <v>326</v>
      </c>
      <c r="B437" s="141" t="s">
        <v>0</v>
      </c>
      <c r="C437" s="141" t="s">
        <v>1</v>
      </c>
      <c r="D437" s="141" t="s">
        <v>177</v>
      </c>
      <c r="E437" s="141" t="s">
        <v>135</v>
      </c>
    </row>
    <row r="438" spans="1:5" x14ac:dyDescent="0.25">
      <c r="A438" s="68" t="s">
        <v>327</v>
      </c>
      <c r="B438" s="114" t="s">
        <v>8</v>
      </c>
      <c r="C438" s="142">
        <v>12</v>
      </c>
      <c r="D438" s="143">
        <v>71.45</v>
      </c>
      <c r="E438" s="143">
        <f>D438*C438</f>
        <v>857.40000000000009</v>
      </c>
    </row>
    <row r="439" spans="1:5" x14ac:dyDescent="0.25">
      <c r="A439" s="68" t="s">
        <v>162</v>
      </c>
      <c r="B439" s="114" t="s">
        <v>8</v>
      </c>
      <c r="C439" s="142">
        <v>12</v>
      </c>
      <c r="D439" s="143">
        <v>3.51</v>
      </c>
      <c r="E439" s="143">
        <f t="shared" ref="E439:E441" si="35">D439*C439</f>
        <v>42.12</v>
      </c>
    </row>
    <row r="440" spans="1:5" x14ac:dyDescent="0.25">
      <c r="A440" s="68" t="s">
        <v>328</v>
      </c>
      <c r="B440" s="114" t="s">
        <v>179</v>
      </c>
      <c r="C440" s="142">
        <v>80</v>
      </c>
      <c r="D440" s="145">
        <v>7.2</v>
      </c>
      <c r="E440" s="143">
        <f t="shared" si="35"/>
        <v>576</v>
      </c>
    </row>
    <row r="441" spans="1:5" x14ac:dyDescent="0.25">
      <c r="A441" s="68" t="s">
        <v>329</v>
      </c>
      <c r="B441" s="114" t="s">
        <v>12</v>
      </c>
      <c r="C441" s="142">
        <v>1</v>
      </c>
      <c r="D441" s="143">
        <v>900.72</v>
      </c>
      <c r="E441" s="143">
        <f t="shared" si="35"/>
        <v>900.72</v>
      </c>
    </row>
    <row r="442" spans="1:5" ht="15" customHeight="1" x14ac:dyDescent="0.25">
      <c r="A442" s="136"/>
      <c r="B442" s="136"/>
      <c r="C442" s="307" t="s">
        <v>186</v>
      </c>
      <c r="D442" s="308"/>
      <c r="E442" s="146">
        <f>SUM(E438:E441)</f>
        <v>2376.2399999999998</v>
      </c>
    </row>
    <row r="443" spans="1:5" ht="15" customHeight="1" x14ac:dyDescent="0.25">
      <c r="A443" s="136"/>
      <c r="B443" s="136"/>
      <c r="C443" s="309" t="s">
        <v>378</v>
      </c>
      <c r="D443" s="310"/>
      <c r="E443" s="143">
        <f>SUM(F438)*1.4131</f>
        <v>0</v>
      </c>
    </row>
    <row r="444" spans="1:5" ht="15" customHeight="1" x14ac:dyDescent="0.25">
      <c r="A444" s="136"/>
      <c r="B444" s="136"/>
      <c r="C444" s="309" t="s">
        <v>187</v>
      </c>
      <c r="D444" s="310"/>
      <c r="E444" s="143">
        <f>SUM(E442:E443)</f>
        <v>2376.2399999999998</v>
      </c>
    </row>
    <row r="445" spans="1:5" ht="15" customHeight="1" x14ac:dyDescent="0.25">
      <c r="A445" s="136"/>
      <c r="B445" s="136"/>
      <c r="C445" s="311" t="s">
        <v>188</v>
      </c>
      <c r="D445" s="312"/>
      <c r="E445" s="144">
        <f>E444</f>
        <v>2376.2399999999998</v>
      </c>
    </row>
    <row r="446" spans="1:5" x14ac:dyDescent="0.25">
      <c r="A446" s="136"/>
      <c r="B446" s="136"/>
      <c r="C446" s="136"/>
      <c r="D446" s="136"/>
      <c r="E446" s="136"/>
    </row>
    <row r="447" spans="1:5" x14ac:dyDescent="0.25">
      <c r="A447" s="136"/>
      <c r="B447" s="136"/>
      <c r="C447" s="136"/>
      <c r="D447" s="136"/>
      <c r="E447" s="136"/>
    </row>
    <row r="448" spans="1:5" ht="30" x14ac:dyDescent="0.25">
      <c r="A448" s="140" t="s">
        <v>330</v>
      </c>
      <c r="B448" s="141" t="s">
        <v>0</v>
      </c>
      <c r="C448" s="141" t="s">
        <v>1</v>
      </c>
      <c r="D448" s="141" t="s">
        <v>177</v>
      </c>
      <c r="E448" s="141" t="s">
        <v>135</v>
      </c>
    </row>
    <row r="449" spans="1:5" x14ac:dyDescent="0.25">
      <c r="A449" s="68" t="s">
        <v>331</v>
      </c>
      <c r="B449" s="114" t="s">
        <v>178</v>
      </c>
      <c r="C449" s="142">
        <v>1.5</v>
      </c>
      <c r="D449" s="143">
        <v>6.7</v>
      </c>
      <c r="E449" s="143">
        <f>D449*C449</f>
        <v>10.050000000000001</v>
      </c>
    </row>
    <row r="450" spans="1:5" x14ac:dyDescent="0.25">
      <c r="A450" s="68" t="s">
        <v>332</v>
      </c>
      <c r="B450" s="114" t="s">
        <v>178</v>
      </c>
      <c r="C450" s="142">
        <v>5</v>
      </c>
      <c r="D450" s="143">
        <f>INSUMO!D6</f>
        <v>18.75</v>
      </c>
      <c r="E450" s="143">
        <f t="shared" ref="E450:E455" si="36">D450*C450</f>
        <v>93.75</v>
      </c>
    </row>
    <row r="451" spans="1:5" x14ac:dyDescent="0.25">
      <c r="A451" s="68" t="s">
        <v>169</v>
      </c>
      <c r="B451" s="114" t="s">
        <v>178</v>
      </c>
      <c r="C451" s="142">
        <v>8</v>
      </c>
      <c r="D451" s="143">
        <f>INSUMO!D8</f>
        <v>9.375</v>
      </c>
      <c r="E451" s="143">
        <f t="shared" si="36"/>
        <v>75</v>
      </c>
    </row>
    <row r="452" spans="1:5" x14ac:dyDescent="0.25">
      <c r="A452" s="68" t="s">
        <v>333</v>
      </c>
      <c r="B452" s="114" t="s">
        <v>12</v>
      </c>
      <c r="C452" s="142">
        <v>0.89</v>
      </c>
      <c r="D452" s="143">
        <v>75</v>
      </c>
      <c r="E452" s="143">
        <f t="shared" si="36"/>
        <v>66.75</v>
      </c>
    </row>
    <row r="453" spans="1:5" x14ac:dyDescent="0.25">
      <c r="A453" s="68" t="s">
        <v>334</v>
      </c>
      <c r="B453" s="114" t="s">
        <v>222</v>
      </c>
      <c r="C453" s="142">
        <v>6.75</v>
      </c>
      <c r="D453" s="143">
        <v>45</v>
      </c>
      <c r="E453" s="143">
        <f t="shared" si="36"/>
        <v>303.75</v>
      </c>
    </row>
    <row r="454" spans="1:5" x14ac:dyDescent="0.25">
      <c r="A454" s="68" t="s">
        <v>335</v>
      </c>
      <c r="B454" s="114" t="s">
        <v>12</v>
      </c>
      <c r="C454" s="142">
        <v>0.84</v>
      </c>
      <c r="D454" s="143">
        <v>112</v>
      </c>
      <c r="E454" s="143">
        <f t="shared" si="36"/>
        <v>94.08</v>
      </c>
    </row>
    <row r="455" spans="1:5" x14ac:dyDescent="0.25">
      <c r="A455" s="68" t="s">
        <v>336</v>
      </c>
      <c r="B455" s="114" t="s">
        <v>178</v>
      </c>
      <c r="C455" s="142">
        <v>0.72</v>
      </c>
      <c r="D455" s="143">
        <v>6.5</v>
      </c>
      <c r="E455" s="143">
        <f t="shared" si="36"/>
        <v>4.68</v>
      </c>
    </row>
    <row r="456" spans="1:5" x14ac:dyDescent="0.25">
      <c r="A456" s="136"/>
      <c r="B456" s="136"/>
      <c r="C456" s="307" t="s">
        <v>186</v>
      </c>
      <c r="D456" s="308"/>
      <c r="E456" s="146">
        <f>SUM(E449:E455)</f>
        <v>648.05999999999995</v>
      </c>
    </row>
    <row r="457" spans="1:5" x14ac:dyDescent="0.25">
      <c r="A457" s="136"/>
      <c r="B457" s="136"/>
      <c r="C457" s="309" t="s">
        <v>187</v>
      </c>
      <c r="D457" s="310"/>
      <c r="E457" s="143">
        <f>SUM(E449:E451)*1.4131</f>
        <v>252.66228000000001</v>
      </c>
    </row>
    <row r="458" spans="1:5" x14ac:dyDescent="0.25">
      <c r="A458" s="136"/>
      <c r="B458" s="136"/>
      <c r="C458" s="311" t="s">
        <v>188</v>
      </c>
      <c r="D458" s="312"/>
      <c r="E458" s="144">
        <f>E456+E457</f>
        <v>900.72227999999996</v>
      </c>
    </row>
    <row r="459" spans="1:5" x14ac:dyDescent="0.25">
      <c r="A459" s="136"/>
      <c r="B459" s="136"/>
      <c r="C459" s="136"/>
      <c r="D459" s="136"/>
      <c r="E459" s="136"/>
    </row>
    <row r="460" spans="1:5" x14ac:dyDescent="0.25">
      <c r="A460" s="136"/>
      <c r="B460" s="136"/>
      <c r="C460" s="136"/>
      <c r="D460" s="136"/>
      <c r="E460" s="136"/>
    </row>
    <row r="461" spans="1:5" ht="30" x14ac:dyDescent="0.25">
      <c r="A461" s="140" t="s">
        <v>387</v>
      </c>
      <c r="B461" s="141" t="s">
        <v>0</v>
      </c>
      <c r="C461" s="141" t="s">
        <v>1</v>
      </c>
      <c r="D461" s="141" t="s">
        <v>177</v>
      </c>
      <c r="E461" s="141" t="s">
        <v>135</v>
      </c>
    </row>
    <row r="462" spans="1:5" x14ac:dyDescent="0.25">
      <c r="A462" s="68" t="s">
        <v>183</v>
      </c>
      <c r="B462" s="114" t="s">
        <v>178</v>
      </c>
      <c r="C462" s="142">
        <v>10</v>
      </c>
      <c r="D462" s="143">
        <v>9.3800000000000008</v>
      </c>
      <c r="E462" s="143">
        <f>D462*C462</f>
        <v>93.800000000000011</v>
      </c>
    </row>
    <row r="463" spans="1:5" x14ac:dyDescent="0.25">
      <c r="A463" s="68" t="s">
        <v>181</v>
      </c>
      <c r="B463" s="114" t="s">
        <v>178</v>
      </c>
      <c r="C463" s="142">
        <v>6.5</v>
      </c>
      <c r="D463" s="143">
        <v>18.75</v>
      </c>
      <c r="E463" s="143">
        <f t="shared" ref="E463:E466" si="37">D463*C463</f>
        <v>121.875</v>
      </c>
    </row>
    <row r="464" spans="1:5" x14ac:dyDescent="0.25">
      <c r="A464" s="68" t="s">
        <v>217</v>
      </c>
      <c r="B464" s="114" t="s">
        <v>12</v>
      </c>
      <c r="C464" s="142">
        <v>0.76</v>
      </c>
      <c r="D464" s="145">
        <v>46</v>
      </c>
      <c r="E464" s="143">
        <f t="shared" si="37"/>
        <v>34.96</v>
      </c>
    </row>
    <row r="465" spans="1:5" x14ac:dyDescent="0.25">
      <c r="A465" s="68" t="s">
        <v>219</v>
      </c>
      <c r="B465" s="114" t="s">
        <v>12</v>
      </c>
      <c r="C465" s="142">
        <v>0.26</v>
      </c>
      <c r="D465" s="143">
        <v>75</v>
      </c>
      <c r="E465" s="143">
        <f t="shared" si="37"/>
        <v>19.5</v>
      </c>
    </row>
    <row r="466" spans="1:5" x14ac:dyDescent="0.25">
      <c r="A466" s="68" t="s">
        <v>220</v>
      </c>
      <c r="B466" s="114" t="s">
        <v>222</v>
      </c>
      <c r="C466" s="142">
        <v>3.5</v>
      </c>
      <c r="D466" s="145">
        <v>45</v>
      </c>
      <c r="E466" s="143">
        <f t="shared" si="37"/>
        <v>157.5</v>
      </c>
    </row>
    <row r="467" spans="1:5" x14ac:dyDescent="0.25">
      <c r="A467" s="136"/>
      <c r="B467" s="136"/>
      <c r="C467" s="307" t="s">
        <v>186</v>
      </c>
      <c r="D467" s="308"/>
      <c r="E467" s="146">
        <f>SUM(E462:E466)</f>
        <v>427.63499999999999</v>
      </c>
    </row>
    <row r="468" spans="1:5" x14ac:dyDescent="0.25">
      <c r="A468" s="136"/>
      <c r="B468" s="136"/>
      <c r="C468" s="309" t="s">
        <v>378</v>
      </c>
      <c r="D468" s="310"/>
      <c r="E468" s="143">
        <f>SUM(E462:E463)*1.4131</f>
        <v>304.77034250000003</v>
      </c>
    </row>
    <row r="469" spans="1:5" x14ac:dyDescent="0.25">
      <c r="A469" s="136"/>
      <c r="B469" s="136"/>
      <c r="C469" s="309" t="s">
        <v>187</v>
      </c>
      <c r="D469" s="310"/>
      <c r="E469" s="143">
        <f>SUM(E467:E468)</f>
        <v>732.40534249999996</v>
      </c>
    </row>
    <row r="470" spans="1:5" x14ac:dyDescent="0.25">
      <c r="A470" s="136"/>
      <c r="B470" s="136"/>
      <c r="C470" s="311" t="s">
        <v>188</v>
      </c>
      <c r="D470" s="312"/>
      <c r="E470" s="144">
        <f>E469</f>
        <v>732.40534249999996</v>
      </c>
    </row>
    <row r="471" spans="1:5" x14ac:dyDescent="0.25">
      <c r="A471" s="136"/>
      <c r="B471" s="136"/>
      <c r="C471" s="136"/>
      <c r="D471" s="136"/>
      <c r="E471" s="136"/>
    </row>
    <row r="472" spans="1:5" x14ac:dyDescent="0.25">
      <c r="A472" s="136"/>
      <c r="B472" s="136"/>
      <c r="C472" s="136"/>
      <c r="D472" s="136"/>
      <c r="E472" s="136"/>
    </row>
    <row r="473" spans="1:5" ht="30" x14ac:dyDescent="0.25">
      <c r="A473" s="140" t="s">
        <v>275</v>
      </c>
      <c r="B473" s="141" t="s">
        <v>0</v>
      </c>
      <c r="C473" s="141" t="s">
        <v>1</v>
      </c>
      <c r="D473" s="141" t="s">
        <v>177</v>
      </c>
      <c r="E473" s="141" t="s">
        <v>135</v>
      </c>
    </row>
    <row r="474" spans="1:5" x14ac:dyDescent="0.25">
      <c r="A474" s="68" t="s">
        <v>161</v>
      </c>
      <c r="B474" s="114" t="s">
        <v>8</v>
      </c>
      <c r="C474" s="142">
        <v>6</v>
      </c>
      <c r="D474" s="143">
        <v>71.25</v>
      </c>
      <c r="E474" s="143">
        <f>D474*C474</f>
        <v>427.5</v>
      </c>
    </row>
    <row r="475" spans="1:5" x14ac:dyDescent="0.25">
      <c r="A475" s="68" t="s">
        <v>162</v>
      </c>
      <c r="B475" s="114" t="s">
        <v>8</v>
      </c>
      <c r="C475" s="142">
        <v>6</v>
      </c>
      <c r="D475" s="143">
        <v>3.51</v>
      </c>
      <c r="E475" s="143">
        <f t="shared" ref="E475:E476" si="38">D475*C475</f>
        <v>21.06</v>
      </c>
    </row>
    <row r="476" spans="1:5" x14ac:dyDescent="0.25">
      <c r="A476" s="68" t="s">
        <v>276</v>
      </c>
      <c r="B476" s="114" t="s">
        <v>12</v>
      </c>
      <c r="C476" s="142">
        <v>1</v>
      </c>
      <c r="D476" s="145">
        <f>E490</f>
        <v>682.27906250000001</v>
      </c>
      <c r="E476" s="143">
        <f t="shared" si="38"/>
        <v>682.27906250000001</v>
      </c>
    </row>
    <row r="477" spans="1:5" x14ac:dyDescent="0.25">
      <c r="A477" s="136"/>
      <c r="B477" s="136"/>
      <c r="C477" s="307" t="s">
        <v>186</v>
      </c>
      <c r="D477" s="308"/>
      <c r="E477" s="146">
        <f>SUM(E474:E476)</f>
        <v>1130.8390625</v>
      </c>
    </row>
    <row r="478" spans="1:5" x14ac:dyDescent="0.25">
      <c r="A478" s="136"/>
      <c r="B478" s="136"/>
      <c r="C478" s="309" t="s">
        <v>187</v>
      </c>
      <c r="D478" s="310"/>
      <c r="E478" s="143">
        <f>SUM(E477:E477)</f>
        <v>1130.8390625</v>
      </c>
    </row>
    <row r="479" spans="1:5" x14ac:dyDescent="0.25">
      <c r="A479" s="136"/>
      <c r="B479" s="136"/>
      <c r="C479" s="311" t="s">
        <v>188</v>
      </c>
      <c r="D479" s="312"/>
      <c r="E479" s="144">
        <f>E478</f>
        <v>1130.8390625</v>
      </c>
    </row>
    <row r="480" spans="1:5" x14ac:dyDescent="0.25">
      <c r="A480" s="136"/>
      <c r="B480" s="136"/>
      <c r="C480" s="136"/>
      <c r="D480" s="136"/>
      <c r="E480" s="136"/>
    </row>
    <row r="481" spans="1:5" x14ac:dyDescent="0.25">
      <c r="A481" s="136"/>
      <c r="B481" s="136"/>
      <c r="C481" s="136"/>
      <c r="D481" s="136"/>
      <c r="E481" s="136"/>
    </row>
    <row r="482" spans="1:5" x14ac:dyDescent="0.25">
      <c r="A482" s="140" t="s">
        <v>277</v>
      </c>
      <c r="B482" s="141" t="s">
        <v>0</v>
      </c>
      <c r="C482" s="141" t="s">
        <v>1</v>
      </c>
      <c r="D482" s="141" t="s">
        <v>177</v>
      </c>
      <c r="E482" s="141" t="s">
        <v>135</v>
      </c>
    </row>
    <row r="483" spans="1:5" x14ac:dyDescent="0.25">
      <c r="A483" s="68" t="s">
        <v>181</v>
      </c>
      <c r="B483" s="114" t="s">
        <v>178</v>
      </c>
      <c r="C483" s="142">
        <v>4</v>
      </c>
      <c r="D483" s="143">
        <f>INSUMO!D6</f>
        <v>18.75</v>
      </c>
      <c r="E483" s="143">
        <f>D483*C483</f>
        <v>75</v>
      </c>
    </row>
    <row r="484" spans="1:5" x14ac:dyDescent="0.25">
      <c r="A484" s="68" t="s">
        <v>183</v>
      </c>
      <c r="B484" s="114" t="s">
        <v>178</v>
      </c>
      <c r="C484" s="142">
        <v>13</v>
      </c>
      <c r="D484" s="143">
        <f>INSUMO!D8</f>
        <v>9.375</v>
      </c>
      <c r="E484" s="143">
        <f t="shared" ref="E484:E487" si="39">D484*C484</f>
        <v>121.875</v>
      </c>
    </row>
    <row r="485" spans="1:5" x14ac:dyDescent="0.25">
      <c r="A485" s="68" t="s">
        <v>217</v>
      </c>
      <c r="B485" s="114" t="s">
        <v>12</v>
      </c>
      <c r="C485" s="142">
        <v>1</v>
      </c>
      <c r="D485" s="145">
        <v>85</v>
      </c>
      <c r="E485" s="143">
        <f t="shared" si="39"/>
        <v>85</v>
      </c>
    </row>
    <row r="486" spans="1:5" x14ac:dyDescent="0.25">
      <c r="A486" s="68" t="s">
        <v>219</v>
      </c>
      <c r="B486" s="114" t="s">
        <v>12</v>
      </c>
      <c r="C486" s="142">
        <v>0.7</v>
      </c>
      <c r="D486" s="143">
        <v>46</v>
      </c>
      <c r="E486" s="143">
        <f t="shared" si="39"/>
        <v>32.199999999999996</v>
      </c>
    </row>
    <row r="487" spans="1:5" x14ac:dyDescent="0.25">
      <c r="A487" s="68" t="s">
        <v>220</v>
      </c>
      <c r="B487" s="114" t="s">
        <v>222</v>
      </c>
      <c r="C487" s="142">
        <v>3</v>
      </c>
      <c r="D487" s="143">
        <v>30</v>
      </c>
      <c r="E487" s="143">
        <f t="shared" si="39"/>
        <v>90</v>
      </c>
    </row>
    <row r="488" spans="1:5" x14ac:dyDescent="0.25">
      <c r="A488" s="136"/>
      <c r="B488" s="136"/>
      <c r="C488" s="307" t="s">
        <v>186</v>
      </c>
      <c r="D488" s="308"/>
      <c r="E488" s="146">
        <f>SUM(E483:E487)</f>
        <v>404.07499999999999</v>
      </c>
    </row>
    <row r="489" spans="1:5" x14ac:dyDescent="0.25">
      <c r="A489" s="136"/>
      <c r="B489" s="136"/>
      <c r="C489" s="309" t="s">
        <v>378</v>
      </c>
      <c r="D489" s="310"/>
      <c r="E489" s="143">
        <f>SUM(E483:E484)*1.4131</f>
        <v>278.20406250000002</v>
      </c>
    </row>
    <row r="490" spans="1:5" x14ac:dyDescent="0.25">
      <c r="A490" s="136"/>
      <c r="B490" s="136"/>
      <c r="C490" s="309" t="s">
        <v>187</v>
      </c>
      <c r="D490" s="310"/>
      <c r="E490" s="143">
        <f>SUM(E488:E489)</f>
        <v>682.27906250000001</v>
      </c>
    </row>
    <row r="491" spans="1:5" x14ac:dyDescent="0.25">
      <c r="A491" s="136"/>
      <c r="B491" s="136"/>
      <c r="C491" s="311" t="s">
        <v>188</v>
      </c>
      <c r="D491" s="312"/>
      <c r="E491" s="144">
        <f>E490</f>
        <v>682.27906250000001</v>
      </c>
    </row>
    <row r="492" spans="1:5" x14ac:dyDescent="0.25">
      <c r="A492" s="136"/>
      <c r="B492" s="136"/>
      <c r="C492" s="136"/>
      <c r="D492" s="136"/>
      <c r="E492" s="136"/>
    </row>
    <row r="493" spans="1:5" x14ac:dyDescent="0.25">
      <c r="A493" s="136"/>
      <c r="B493" s="136"/>
      <c r="C493" s="136"/>
      <c r="D493" s="136"/>
      <c r="E493" s="136"/>
    </row>
    <row r="494" spans="1:5" x14ac:dyDescent="0.25">
      <c r="A494" s="140" t="s">
        <v>337</v>
      </c>
      <c r="B494" s="141" t="s">
        <v>0</v>
      </c>
      <c r="C494" s="141" t="s">
        <v>1</v>
      </c>
      <c r="D494" s="141" t="s">
        <v>177</v>
      </c>
      <c r="E494" s="141" t="s">
        <v>135</v>
      </c>
    </row>
    <row r="495" spans="1:5" x14ac:dyDescent="0.25">
      <c r="A495" s="68" t="s">
        <v>181</v>
      </c>
      <c r="B495" s="114" t="s">
        <v>178</v>
      </c>
      <c r="C495" s="142">
        <v>1</v>
      </c>
      <c r="D495" s="143">
        <f>INSUMO!D6</f>
        <v>18.75</v>
      </c>
      <c r="E495" s="143">
        <f>D495*C495</f>
        <v>18.75</v>
      </c>
    </row>
    <row r="496" spans="1:5" x14ac:dyDescent="0.25">
      <c r="A496" s="68" t="s">
        <v>183</v>
      </c>
      <c r="B496" s="114" t="s">
        <v>178</v>
      </c>
      <c r="C496" s="142">
        <v>0.5</v>
      </c>
      <c r="D496" s="143">
        <f>INSUMO!D8</f>
        <v>9.375</v>
      </c>
      <c r="E496" s="143">
        <f t="shared" ref="E496:E498" si="40">D496*C496</f>
        <v>4.6875</v>
      </c>
    </row>
    <row r="497" spans="1:5" x14ac:dyDescent="0.25">
      <c r="A497" s="68" t="s">
        <v>542</v>
      </c>
      <c r="B497" s="114" t="s">
        <v>0</v>
      </c>
      <c r="C497" s="142">
        <v>34</v>
      </c>
      <c r="D497" s="145">
        <v>0.7</v>
      </c>
      <c r="E497" s="143">
        <f t="shared" si="40"/>
        <v>23.799999999999997</v>
      </c>
    </row>
    <row r="498" spans="1:5" x14ac:dyDescent="0.25">
      <c r="A498" s="68" t="s">
        <v>280</v>
      </c>
      <c r="B498" s="114" t="s">
        <v>12</v>
      </c>
      <c r="C498" s="142">
        <v>0.02</v>
      </c>
      <c r="D498" s="143">
        <v>596.86</v>
      </c>
      <c r="E498" s="143">
        <f t="shared" si="40"/>
        <v>11.937200000000001</v>
      </c>
    </row>
    <row r="499" spans="1:5" ht="15" customHeight="1" x14ac:dyDescent="0.25">
      <c r="A499" s="136"/>
      <c r="B499" s="136"/>
      <c r="C499" s="307" t="s">
        <v>186</v>
      </c>
      <c r="D499" s="308"/>
      <c r="E499" s="146">
        <f>SUM(E495:E498)</f>
        <v>59.174700000000001</v>
      </c>
    </row>
    <row r="500" spans="1:5" ht="15" customHeight="1" x14ac:dyDescent="0.25">
      <c r="A500" s="136"/>
      <c r="B500" s="136"/>
      <c r="C500" s="309" t="s">
        <v>378</v>
      </c>
      <c r="D500" s="310"/>
      <c r="E500" s="143">
        <f>SUM(E495:E496)*1.4131</f>
        <v>33.119531250000001</v>
      </c>
    </row>
    <row r="501" spans="1:5" ht="15" customHeight="1" x14ac:dyDescent="0.25">
      <c r="A501" s="136"/>
      <c r="B501" s="136"/>
      <c r="C501" s="309" t="s">
        <v>187</v>
      </c>
      <c r="D501" s="310"/>
      <c r="E501" s="143">
        <f>SUM(E499:E500)</f>
        <v>92.294231249999996</v>
      </c>
    </row>
    <row r="502" spans="1:5" ht="15" customHeight="1" x14ac:dyDescent="0.25">
      <c r="A502" s="136"/>
      <c r="B502" s="136"/>
      <c r="C502" s="311" t="s">
        <v>188</v>
      </c>
      <c r="D502" s="312"/>
      <c r="E502" s="144">
        <f>E501</f>
        <v>92.294231249999996</v>
      </c>
    </row>
    <row r="503" spans="1:5" x14ac:dyDescent="0.25">
      <c r="A503" s="136"/>
      <c r="B503" s="136"/>
      <c r="C503" s="136"/>
      <c r="D503" s="136"/>
      <c r="E503" s="136"/>
    </row>
    <row r="504" spans="1:5" x14ac:dyDescent="0.25">
      <c r="A504" s="136"/>
      <c r="B504" s="136"/>
      <c r="C504" s="136"/>
      <c r="D504" s="136"/>
      <c r="E504" s="136"/>
    </row>
    <row r="505" spans="1:5" x14ac:dyDescent="0.25">
      <c r="A505" s="140" t="s">
        <v>278</v>
      </c>
      <c r="B505" s="141" t="s">
        <v>0</v>
      </c>
      <c r="C505" s="141" t="s">
        <v>1</v>
      </c>
      <c r="D505" s="141" t="s">
        <v>177</v>
      </c>
      <c r="E505" s="141" t="s">
        <v>135</v>
      </c>
    </row>
    <row r="506" spans="1:5" x14ac:dyDescent="0.25">
      <c r="A506" s="68" t="s">
        <v>181</v>
      </c>
      <c r="B506" s="114" t="s">
        <v>178</v>
      </c>
      <c r="C506" s="142">
        <v>1</v>
      </c>
      <c r="D506" s="143">
        <f>INSUMO!D6</f>
        <v>18.75</v>
      </c>
      <c r="E506" s="143">
        <f>D506*C506</f>
        <v>18.75</v>
      </c>
    </row>
    <row r="507" spans="1:5" x14ac:dyDescent="0.25">
      <c r="A507" s="68" t="s">
        <v>183</v>
      </c>
      <c r="B507" s="114" t="s">
        <v>178</v>
      </c>
      <c r="C507" s="142">
        <v>0.5</v>
      </c>
      <c r="D507" s="143">
        <f>INSUMO!D8</f>
        <v>9.375</v>
      </c>
      <c r="E507" s="143">
        <f t="shared" ref="E507:E509" si="41">D507*C507</f>
        <v>4.6875</v>
      </c>
    </row>
    <row r="508" spans="1:5" x14ac:dyDescent="0.25">
      <c r="A508" s="68" t="s">
        <v>542</v>
      </c>
      <c r="B508" s="114" t="s">
        <v>0</v>
      </c>
      <c r="C508" s="142">
        <v>50</v>
      </c>
      <c r="D508" s="145">
        <v>0.7</v>
      </c>
      <c r="E508" s="143">
        <f t="shared" si="41"/>
        <v>35</v>
      </c>
    </row>
    <row r="509" spans="1:5" x14ac:dyDescent="0.25">
      <c r="A509" s="68" t="s">
        <v>280</v>
      </c>
      <c r="B509" s="114" t="s">
        <v>12</v>
      </c>
      <c r="C509" s="142">
        <v>0.02</v>
      </c>
      <c r="D509" s="143">
        <v>596.86</v>
      </c>
      <c r="E509" s="143">
        <f t="shared" si="41"/>
        <v>11.937200000000001</v>
      </c>
    </row>
    <row r="510" spans="1:5" x14ac:dyDescent="0.25">
      <c r="A510" s="136"/>
      <c r="B510" s="136"/>
      <c r="C510" s="307" t="s">
        <v>186</v>
      </c>
      <c r="D510" s="308"/>
      <c r="E510" s="146">
        <f>SUM(E506:E509)</f>
        <v>70.374700000000004</v>
      </c>
    </row>
    <row r="511" spans="1:5" x14ac:dyDescent="0.25">
      <c r="A511" s="136"/>
      <c r="B511" s="136"/>
      <c r="C511" s="309" t="s">
        <v>378</v>
      </c>
      <c r="D511" s="310"/>
      <c r="E511" s="143">
        <f>SUM(E506:E507)*1.4131</f>
        <v>33.119531250000001</v>
      </c>
    </row>
    <row r="512" spans="1:5" x14ac:dyDescent="0.25">
      <c r="A512" s="136"/>
      <c r="B512" s="136"/>
      <c r="C512" s="309" t="s">
        <v>187</v>
      </c>
      <c r="D512" s="310"/>
      <c r="E512" s="143">
        <f>SUM(E510:E511)</f>
        <v>103.49423125000001</v>
      </c>
    </row>
    <row r="513" spans="1:5" x14ac:dyDescent="0.25">
      <c r="A513" s="136"/>
      <c r="B513" s="136"/>
      <c r="C513" s="311" t="s">
        <v>188</v>
      </c>
      <c r="D513" s="312"/>
      <c r="E513" s="144">
        <f>E512</f>
        <v>103.49423125000001</v>
      </c>
    </row>
    <row r="514" spans="1:5" x14ac:dyDescent="0.25">
      <c r="A514" s="136"/>
      <c r="B514" s="136"/>
      <c r="C514" s="136"/>
      <c r="D514" s="136"/>
      <c r="E514" s="136"/>
    </row>
    <row r="515" spans="1:5" x14ac:dyDescent="0.25">
      <c r="A515" s="136"/>
      <c r="B515" s="136"/>
      <c r="C515" s="136"/>
      <c r="D515" s="136"/>
      <c r="E515" s="136"/>
    </row>
    <row r="516" spans="1:5" ht="30" x14ac:dyDescent="0.25">
      <c r="A516" s="140" t="s">
        <v>304</v>
      </c>
      <c r="B516" s="141" t="s">
        <v>0</v>
      </c>
      <c r="C516" s="141" t="s">
        <v>1</v>
      </c>
      <c r="D516" s="141" t="s">
        <v>177</v>
      </c>
      <c r="E516" s="141" t="s">
        <v>135</v>
      </c>
    </row>
    <row r="517" spans="1:5" x14ac:dyDescent="0.25">
      <c r="A517" s="68" t="s">
        <v>305</v>
      </c>
      <c r="B517" s="114" t="s">
        <v>97</v>
      </c>
      <c r="C517" s="142">
        <v>5</v>
      </c>
      <c r="D517" s="143">
        <v>240</v>
      </c>
      <c r="E517" s="143">
        <v>1200</v>
      </c>
    </row>
    <row r="518" spans="1:5" x14ac:dyDescent="0.25">
      <c r="A518" s="68" t="s">
        <v>306</v>
      </c>
      <c r="B518" s="114" t="s">
        <v>12</v>
      </c>
      <c r="C518" s="142">
        <v>0.65</v>
      </c>
      <c r="D518" s="143">
        <v>92.67</v>
      </c>
      <c r="E518" s="143">
        <v>60.235500000000002</v>
      </c>
    </row>
    <row r="519" spans="1:5" x14ac:dyDescent="0.25">
      <c r="A519" s="68" t="s">
        <v>263</v>
      </c>
      <c r="B519" s="114" t="s">
        <v>12</v>
      </c>
      <c r="C519" s="142">
        <v>0.65</v>
      </c>
      <c r="D519" s="143">
        <v>67.87</v>
      </c>
      <c r="E519" s="143">
        <v>44.115500000000004</v>
      </c>
    </row>
    <row r="520" spans="1:5" x14ac:dyDescent="0.25">
      <c r="A520" s="68" t="s">
        <v>307</v>
      </c>
      <c r="B520" s="114" t="s">
        <v>12</v>
      </c>
      <c r="C520" s="142">
        <v>0.5</v>
      </c>
      <c r="D520" s="143">
        <v>2035.35</v>
      </c>
      <c r="E520" s="143">
        <v>1017.675</v>
      </c>
    </row>
    <row r="521" spans="1:5" x14ac:dyDescent="0.25">
      <c r="A521" s="68" t="s">
        <v>308</v>
      </c>
      <c r="B521" s="114" t="s">
        <v>12</v>
      </c>
      <c r="C521" s="142">
        <v>3.1</v>
      </c>
      <c r="D521" s="143">
        <v>2534.04</v>
      </c>
      <c r="E521" s="143">
        <v>7855.5240000000003</v>
      </c>
    </row>
    <row r="522" spans="1:5" x14ac:dyDescent="0.25">
      <c r="A522" s="68" t="s">
        <v>320</v>
      </c>
      <c r="B522" s="114" t="s">
        <v>8</v>
      </c>
      <c r="C522" s="142">
        <v>11</v>
      </c>
      <c r="D522" s="143">
        <v>120.71</v>
      </c>
      <c r="E522" s="143">
        <v>1327.81</v>
      </c>
    </row>
    <row r="523" spans="1:5" x14ac:dyDescent="0.25">
      <c r="A523" s="68" t="s">
        <v>309</v>
      </c>
      <c r="B523" s="114" t="s">
        <v>8</v>
      </c>
      <c r="C523" s="142">
        <v>2</v>
      </c>
      <c r="D523" s="143">
        <v>101.93</v>
      </c>
      <c r="E523" s="143">
        <v>203.86</v>
      </c>
    </row>
    <row r="524" spans="1:5" x14ac:dyDescent="0.25">
      <c r="A524" s="68" t="s">
        <v>310</v>
      </c>
      <c r="B524" s="114" t="s">
        <v>8</v>
      </c>
      <c r="C524" s="142">
        <v>8</v>
      </c>
      <c r="D524" s="143">
        <v>21.32</v>
      </c>
      <c r="E524" s="143">
        <v>170.56</v>
      </c>
    </row>
    <row r="525" spans="1:5" x14ac:dyDescent="0.25">
      <c r="A525" s="68" t="s">
        <v>311</v>
      </c>
      <c r="B525" s="114" t="s">
        <v>8</v>
      </c>
      <c r="C525" s="148">
        <v>1.3</v>
      </c>
      <c r="D525" s="143">
        <v>251.77</v>
      </c>
      <c r="E525" s="146">
        <v>327.30100000000004</v>
      </c>
    </row>
    <row r="526" spans="1:5" x14ac:dyDescent="0.25">
      <c r="A526" s="68" t="s">
        <v>312</v>
      </c>
      <c r="B526" s="114" t="s">
        <v>8</v>
      </c>
      <c r="C526" s="148">
        <v>22</v>
      </c>
      <c r="D526" s="143">
        <v>17.82</v>
      </c>
      <c r="E526" s="146">
        <v>392.04</v>
      </c>
    </row>
    <row r="527" spans="1:5" x14ac:dyDescent="0.25">
      <c r="A527" s="68" t="s">
        <v>313</v>
      </c>
      <c r="B527" s="114" t="s">
        <v>8</v>
      </c>
      <c r="C527" s="142">
        <v>22</v>
      </c>
      <c r="D527" s="143">
        <v>71</v>
      </c>
      <c r="E527" s="146">
        <v>1562</v>
      </c>
    </row>
    <row r="528" spans="1:5" x14ac:dyDescent="0.25">
      <c r="A528" s="68" t="s">
        <v>314</v>
      </c>
      <c r="B528" s="114" t="s">
        <v>8</v>
      </c>
      <c r="C528" s="142">
        <v>4</v>
      </c>
      <c r="D528" s="143">
        <v>51.67</v>
      </c>
      <c r="E528" s="146">
        <v>206.68</v>
      </c>
    </row>
    <row r="529" spans="1:5" x14ac:dyDescent="0.25">
      <c r="A529" s="68" t="s">
        <v>315</v>
      </c>
      <c r="B529" s="114" t="s">
        <v>8</v>
      </c>
      <c r="C529" s="142">
        <v>4</v>
      </c>
      <c r="D529" s="143">
        <v>38.130000000000003</v>
      </c>
      <c r="E529" s="146">
        <v>152.52000000000001</v>
      </c>
    </row>
    <row r="530" spans="1:5" x14ac:dyDescent="0.25">
      <c r="A530" s="68" t="s">
        <v>316</v>
      </c>
      <c r="B530" s="114" t="s">
        <v>8</v>
      </c>
      <c r="C530" s="142">
        <v>5</v>
      </c>
      <c r="D530" s="143">
        <v>148.16999999999999</v>
      </c>
      <c r="E530" s="146">
        <v>740.84999999999991</v>
      </c>
    </row>
    <row r="531" spans="1:5" x14ac:dyDescent="0.25">
      <c r="A531" s="68" t="s">
        <v>317</v>
      </c>
      <c r="B531" s="114" t="s">
        <v>8</v>
      </c>
      <c r="C531" s="142">
        <v>13</v>
      </c>
      <c r="D531" s="143">
        <v>19.47</v>
      </c>
      <c r="E531" s="146">
        <v>253.10999999999999</v>
      </c>
    </row>
    <row r="532" spans="1:5" x14ac:dyDescent="0.25">
      <c r="A532" s="68" t="s">
        <v>318</v>
      </c>
      <c r="B532" s="114" t="s">
        <v>8</v>
      </c>
      <c r="C532" s="142">
        <v>38</v>
      </c>
      <c r="D532" s="143">
        <v>19.97</v>
      </c>
      <c r="E532" s="146">
        <v>758.8599999999999</v>
      </c>
    </row>
    <row r="533" spans="1:5" x14ac:dyDescent="0.25">
      <c r="A533" s="68" t="s">
        <v>319</v>
      </c>
      <c r="B533" s="114" t="s">
        <v>8</v>
      </c>
      <c r="C533" s="142">
        <v>1.3</v>
      </c>
      <c r="D533" s="143">
        <v>64.718490800000012</v>
      </c>
      <c r="E533" s="146">
        <v>84.134038040000021</v>
      </c>
    </row>
    <row r="534" spans="1:5" ht="15" customHeight="1" x14ac:dyDescent="0.25">
      <c r="A534" s="136"/>
      <c r="B534" s="136"/>
      <c r="C534" s="309" t="s">
        <v>186</v>
      </c>
      <c r="D534" s="310"/>
      <c r="E534" s="146">
        <v>16357.275038040001</v>
      </c>
    </row>
    <row r="535" spans="1:5" ht="15" customHeight="1" x14ac:dyDescent="0.25">
      <c r="A535" s="136"/>
      <c r="B535" s="136"/>
      <c r="C535" s="309" t="s">
        <v>378</v>
      </c>
      <c r="D535" s="310"/>
      <c r="E535" s="143">
        <v>0</v>
      </c>
    </row>
    <row r="536" spans="1:5" ht="15" customHeight="1" x14ac:dyDescent="0.25">
      <c r="A536" s="136"/>
      <c r="B536" s="136"/>
      <c r="C536" s="309" t="s">
        <v>187</v>
      </c>
      <c r="D536" s="310"/>
      <c r="E536" s="143">
        <v>16357.275038040001</v>
      </c>
    </row>
    <row r="537" spans="1:5" ht="15" customHeight="1" x14ac:dyDescent="0.25">
      <c r="A537" s="136"/>
      <c r="B537" s="136"/>
      <c r="C537" s="311" t="s">
        <v>188</v>
      </c>
      <c r="D537" s="312"/>
      <c r="E537" s="144">
        <v>16357.275038040001</v>
      </c>
    </row>
    <row r="538" spans="1:5" x14ac:dyDescent="0.25">
      <c r="A538" s="136"/>
      <c r="B538" s="136"/>
      <c r="C538" s="136"/>
      <c r="D538" s="136"/>
      <c r="E538" s="136"/>
    </row>
    <row r="539" spans="1:5" x14ac:dyDescent="0.25">
      <c r="A539" s="136"/>
      <c r="B539" s="136"/>
      <c r="C539" s="136"/>
      <c r="D539" s="136"/>
      <c r="E539" s="136"/>
    </row>
    <row r="540" spans="1:5" x14ac:dyDescent="0.25">
      <c r="A540" s="136"/>
      <c r="B540" s="136"/>
      <c r="C540" s="136"/>
      <c r="D540" s="136"/>
      <c r="E540" s="136"/>
    </row>
    <row r="541" spans="1:5" x14ac:dyDescent="0.25">
      <c r="A541" s="141" t="s">
        <v>506</v>
      </c>
      <c r="B541" s="141" t="s">
        <v>0</v>
      </c>
      <c r="C541" s="141" t="s">
        <v>1</v>
      </c>
      <c r="D541" s="141" t="s">
        <v>177</v>
      </c>
      <c r="E541" s="141" t="s">
        <v>135</v>
      </c>
    </row>
    <row r="542" spans="1:5" x14ac:dyDescent="0.25">
      <c r="A542" s="68" t="s">
        <v>169</v>
      </c>
      <c r="B542" s="114" t="s">
        <v>178</v>
      </c>
      <c r="C542" s="142">
        <v>0.4</v>
      </c>
      <c r="D542" s="143">
        <f>INSUMO!D8</f>
        <v>9.375</v>
      </c>
      <c r="E542" s="143">
        <f>D542*C542</f>
        <v>3.75</v>
      </c>
    </row>
    <row r="543" spans="1:5" x14ac:dyDescent="0.25">
      <c r="A543" s="154"/>
      <c r="B543" s="156"/>
      <c r="C543" s="316" t="s">
        <v>186</v>
      </c>
      <c r="D543" s="316"/>
      <c r="E543" s="146">
        <f>E542</f>
        <v>3.75</v>
      </c>
    </row>
    <row r="544" spans="1:5" x14ac:dyDescent="0.25">
      <c r="A544" s="154"/>
      <c r="B544" s="156"/>
      <c r="C544" s="309" t="s">
        <v>378</v>
      </c>
      <c r="D544" s="310"/>
      <c r="E544" s="143">
        <f>SUM(E543)*1.4131</f>
        <v>5.2991250000000001</v>
      </c>
    </row>
    <row r="545" spans="1:5" x14ac:dyDescent="0.25">
      <c r="A545" s="154"/>
      <c r="B545" s="156"/>
      <c r="C545" s="309" t="s">
        <v>187</v>
      </c>
      <c r="D545" s="310"/>
      <c r="E545" s="143">
        <f>SUM(E543:E544)</f>
        <v>9.0491250000000001</v>
      </c>
    </row>
    <row r="546" spans="1:5" x14ac:dyDescent="0.25">
      <c r="A546" s="154"/>
      <c r="B546" s="156"/>
      <c r="C546" s="311" t="s">
        <v>188</v>
      </c>
      <c r="D546" s="312"/>
      <c r="E546" s="144">
        <f>E545</f>
        <v>9.0491250000000001</v>
      </c>
    </row>
    <row r="547" spans="1:5" x14ac:dyDescent="0.25">
      <c r="A547" s="136"/>
      <c r="B547" s="136"/>
      <c r="C547" s="136"/>
      <c r="D547" s="136"/>
      <c r="E547" s="136"/>
    </row>
    <row r="548" spans="1:5" x14ac:dyDescent="0.25">
      <c r="A548" s="136"/>
      <c r="B548" s="136"/>
      <c r="C548" s="136"/>
      <c r="D548" s="136"/>
      <c r="E548" s="136"/>
    </row>
    <row r="549" spans="1:5" x14ac:dyDescent="0.25">
      <c r="A549" s="140" t="s">
        <v>278</v>
      </c>
      <c r="B549" s="141" t="s">
        <v>0</v>
      </c>
      <c r="C549" s="141" t="s">
        <v>1</v>
      </c>
      <c r="D549" s="141" t="s">
        <v>177</v>
      </c>
      <c r="E549" s="141" t="s">
        <v>135</v>
      </c>
    </row>
    <row r="550" spans="1:5" x14ac:dyDescent="0.25">
      <c r="A550" s="68" t="s">
        <v>181</v>
      </c>
      <c r="B550" s="114" t="s">
        <v>178</v>
      </c>
      <c r="C550" s="142">
        <v>1.2</v>
      </c>
      <c r="D550" s="143">
        <f>INSUMO!D6</f>
        <v>18.75</v>
      </c>
      <c r="E550" s="143">
        <f>D550*C550</f>
        <v>22.5</v>
      </c>
    </row>
    <row r="551" spans="1:5" x14ac:dyDescent="0.25">
      <c r="A551" s="68" t="s">
        <v>183</v>
      </c>
      <c r="B551" s="114" t="s">
        <v>178</v>
      </c>
      <c r="C551" s="142">
        <v>0.6</v>
      </c>
      <c r="D551" s="143">
        <f>INSUMO!D8</f>
        <v>9.375</v>
      </c>
      <c r="E551" s="143">
        <f t="shared" ref="E551:E553" si="42">D551*C551</f>
        <v>5.625</v>
      </c>
    </row>
    <row r="552" spans="1:5" x14ac:dyDescent="0.25">
      <c r="A552" s="68" t="s">
        <v>279</v>
      </c>
      <c r="B552" s="114" t="s">
        <v>0</v>
      </c>
      <c r="C552" s="142">
        <v>50</v>
      </c>
      <c r="D552" s="145">
        <v>0.75</v>
      </c>
      <c r="E552" s="143">
        <f t="shared" si="42"/>
        <v>37.5</v>
      </c>
    </row>
    <row r="553" spans="1:5" x14ac:dyDescent="0.25">
      <c r="A553" s="68" t="s">
        <v>280</v>
      </c>
      <c r="B553" s="114" t="s">
        <v>12</v>
      </c>
      <c r="C553" s="142">
        <v>0.03</v>
      </c>
      <c r="D553" s="143">
        <v>594.79999999999995</v>
      </c>
      <c r="E553" s="143">
        <f t="shared" si="42"/>
        <v>17.843999999999998</v>
      </c>
    </row>
    <row r="554" spans="1:5" x14ac:dyDescent="0.25">
      <c r="A554" s="136"/>
      <c r="B554" s="136"/>
      <c r="C554" s="307" t="s">
        <v>186</v>
      </c>
      <c r="D554" s="308"/>
      <c r="E554" s="146">
        <f>SUM(E550:E553)</f>
        <v>83.468999999999994</v>
      </c>
    </row>
    <row r="555" spans="1:5" x14ac:dyDescent="0.25">
      <c r="A555" s="136"/>
      <c r="B555" s="136"/>
      <c r="C555" s="309" t="s">
        <v>378</v>
      </c>
      <c r="D555" s="310"/>
      <c r="E555" s="143">
        <f>SUM(E550:E551)*1.4131</f>
        <v>39.743437499999999</v>
      </c>
    </row>
    <row r="556" spans="1:5" x14ac:dyDescent="0.25">
      <c r="A556" s="136"/>
      <c r="B556" s="136"/>
      <c r="C556" s="309" t="s">
        <v>187</v>
      </c>
      <c r="D556" s="310"/>
      <c r="E556" s="143">
        <f>SUM(E554:E555)</f>
        <v>123.21243749999999</v>
      </c>
    </row>
    <row r="557" spans="1:5" x14ac:dyDescent="0.25">
      <c r="A557" s="136"/>
      <c r="B557" s="136"/>
      <c r="C557" s="311" t="s">
        <v>188</v>
      </c>
      <c r="D557" s="312"/>
      <c r="E557" s="144">
        <f>E556</f>
        <v>123.21243749999999</v>
      </c>
    </row>
    <row r="558" spans="1:5" x14ac:dyDescent="0.25">
      <c r="A558" s="136"/>
      <c r="B558" s="136"/>
      <c r="C558" s="136"/>
      <c r="D558" s="136"/>
      <c r="E558" s="136"/>
    </row>
    <row r="559" spans="1:5" x14ac:dyDescent="0.25">
      <c r="A559" s="136"/>
      <c r="B559" s="136"/>
      <c r="C559" s="136"/>
      <c r="D559" s="136"/>
      <c r="E559" s="136"/>
    </row>
    <row r="560" spans="1:5" x14ac:dyDescent="0.25">
      <c r="A560" s="140" t="s">
        <v>507</v>
      </c>
      <c r="B560" s="141" t="s">
        <v>0</v>
      </c>
      <c r="C560" s="141" t="s">
        <v>1</v>
      </c>
      <c r="D560" s="141" t="s">
        <v>177</v>
      </c>
      <c r="E560" s="141" t="s">
        <v>135</v>
      </c>
    </row>
    <row r="561" spans="1:5" x14ac:dyDescent="0.25">
      <c r="A561" s="68" t="s">
        <v>169</v>
      </c>
      <c r="B561" s="114" t="s">
        <v>178</v>
      </c>
      <c r="C561" s="142">
        <v>0.05</v>
      </c>
      <c r="D561" s="143">
        <f>INSUMO!D8</f>
        <v>9.375</v>
      </c>
      <c r="E561" s="143">
        <f t="shared" ref="E561:E567" si="43">D561*C561</f>
        <v>0.46875</v>
      </c>
    </row>
    <row r="562" spans="1:5" x14ac:dyDescent="0.25">
      <c r="A562" s="68" t="s">
        <v>168</v>
      </c>
      <c r="B562" s="114" t="s">
        <v>178</v>
      </c>
      <c r="C562" s="142">
        <v>7.0000000000000007E-2</v>
      </c>
      <c r="D562" s="143">
        <f>INSUMO!D5</f>
        <v>18.75</v>
      </c>
      <c r="E562" s="143">
        <f t="shared" si="43"/>
        <v>1.3125000000000002</v>
      </c>
    </row>
    <row r="563" spans="1:5" x14ac:dyDescent="0.25">
      <c r="A563" s="68" t="s">
        <v>380</v>
      </c>
      <c r="B563" s="114" t="s">
        <v>191</v>
      </c>
      <c r="C563" s="142">
        <v>0.01</v>
      </c>
      <c r="D563" s="143">
        <v>380</v>
      </c>
      <c r="E563" s="143">
        <f t="shared" si="43"/>
        <v>3.8000000000000003</v>
      </c>
    </row>
    <row r="564" spans="1:5" x14ac:dyDescent="0.25">
      <c r="A564" s="68" t="s">
        <v>508</v>
      </c>
      <c r="B564" s="114" t="s">
        <v>509</v>
      </c>
      <c r="C564" s="142">
        <v>0.01</v>
      </c>
      <c r="D564" s="143">
        <v>8.5</v>
      </c>
      <c r="E564" s="143">
        <f t="shared" si="43"/>
        <v>8.5000000000000006E-2</v>
      </c>
    </row>
    <row r="565" spans="1:5" x14ac:dyDescent="0.25">
      <c r="A565" s="68" t="s">
        <v>382</v>
      </c>
      <c r="B565" s="114" t="s">
        <v>191</v>
      </c>
      <c r="C565" s="142">
        <v>0.01</v>
      </c>
      <c r="D565" s="143">
        <v>101</v>
      </c>
      <c r="E565" s="143">
        <f t="shared" si="43"/>
        <v>1.01</v>
      </c>
    </row>
    <row r="566" spans="1:5" x14ac:dyDescent="0.25">
      <c r="A566" s="68" t="s">
        <v>510</v>
      </c>
      <c r="B566" s="114" t="s">
        <v>179</v>
      </c>
      <c r="C566" s="142">
        <v>2E-3</v>
      </c>
      <c r="D566" s="143">
        <v>8.6999999999999993</v>
      </c>
      <c r="E566" s="143">
        <f t="shared" si="43"/>
        <v>1.7399999999999999E-2</v>
      </c>
    </row>
    <row r="567" spans="1:5" x14ac:dyDescent="0.25">
      <c r="A567" s="68" t="s">
        <v>383</v>
      </c>
      <c r="B567" s="114" t="s">
        <v>179</v>
      </c>
      <c r="C567" s="142">
        <v>3.0000000000000001E-3</v>
      </c>
      <c r="D567" s="143">
        <v>7.2</v>
      </c>
      <c r="E567" s="143">
        <f t="shared" si="43"/>
        <v>2.1600000000000001E-2</v>
      </c>
    </row>
    <row r="568" spans="1:5" ht="15" customHeight="1" x14ac:dyDescent="0.25">
      <c r="A568" s="136"/>
      <c r="B568" s="136"/>
      <c r="C568" s="309" t="s">
        <v>186</v>
      </c>
      <c r="D568" s="310"/>
      <c r="E568" s="143">
        <f>SUM(E561:E567)</f>
        <v>6.7152500000000011</v>
      </c>
    </row>
    <row r="569" spans="1:5" ht="15" customHeight="1" x14ac:dyDescent="0.25">
      <c r="A569" s="136"/>
      <c r="B569" s="136"/>
      <c r="C569" s="309" t="s">
        <v>378</v>
      </c>
      <c r="D569" s="310"/>
      <c r="E569" s="143">
        <f>SUM(E561:E562)*1.4131</f>
        <v>2.5170843750000005</v>
      </c>
    </row>
    <row r="570" spans="1:5" ht="15" customHeight="1" x14ac:dyDescent="0.25">
      <c r="A570" s="136"/>
      <c r="B570" s="136"/>
      <c r="C570" s="309" t="s">
        <v>187</v>
      </c>
      <c r="D570" s="310"/>
      <c r="E570" s="143">
        <f>SUM(E568:E569)</f>
        <v>9.2323343750000006</v>
      </c>
    </row>
    <row r="571" spans="1:5" ht="15" customHeight="1" x14ac:dyDescent="0.25">
      <c r="A571" s="136"/>
      <c r="B571" s="136"/>
      <c r="C571" s="311" t="s">
        <v>188</v>
      </c>
      <c r="D571" s="312"/>
      <c r="E571" s="144">
        <f>E570</f>
        <v>9.2323343750000006</v>
      </c>
    </row>
    <row r="572" spans="1:5" x14ac:dyDescent="0.25">
      <c r="A572" s="136"/>
      <c r="B572" s="136"/>
      <c r="C572" s="136"/>
      <c r="D572" s="136"/>
      <c r="E572" s="136"/>
    </row>
    <row r="573" spans="1:5" x14ac:dyDescent="0.25">
      <c r="A573" s="136"/>
      <c r="B573" s="136"/>
      <c r="C573" s="136"/>
      <c r="D573" s="136"/>
      <c r="E573" s="136"/>
    </row>
    <row r="574" spans="1:5" x14ac:dyDescent="0.25">
      <c r="A574" s="140" t="s">
        <v>325</v>
      </c>
      <c r="B574" s="141" t="s">
        <v>0</v>
      </c>
      <c r="C574" s="141" t="s">
        <v>1</v>
      </c>
      <c r="D574" s="141" t="s">
        <v>177</v>
      </c>
      <c r="E574" s="141" t="s">
        <v>135</v>
      </c>
    </row>
    <row r="575" spans="1:5" x14ac:dyDescent="0.25">
      <c r="A575" s="149" t="s">
        <v>169</v>
      </c>
      <c r="B575" s="150" t="s">
        <v>178</v>
      </c>
      <c r="C575" s="142">
        <v>3</v>
      </c>
      <c r="D575" s="143">
        <f>INSUMO!D8</f>
        <v>9.375</v>
      </c>
      <c r="E575" s="143">
        <f>D575*C575</f>
        <v>28.125</v>
      </c>
    </row>
    <row r="576" spans="1:5" x14ac:dyDescent="0.25">
      <c r="A576" s="68" t="s">
        <v>323</v>
      </c>
      <c r="B576" s="114" t="s">
        <v>324</v>
      </c>
      <c r="C576" s="153">
        <v>0.3</v>
      </c>
      <c r="D576" s="143">
        <v>10.62</v>
      </c>
      <c r="E576" s="143">
        <f>D576*C576</f>
        <v>3.1859999999999995</v>
      </c>
    </row>
    <row r="577" spans="1:5" x14ac:dyDescent="0.25">
      <c r="A577" s="154"/>
      <c r="B577" s="155"/>
      <c r="C577" s="153"/>
      <c r="D577" s="143"/>
      <c r="E577" s="143"/>
    </row>
    <row r="578" spans="1:5" x14ac:dyDescent="0.25">
      <c r="A578" s="154"/>
      <c r="B578" s="155"/>
      <c r="C578" s="153"/>
      <c r="D578" s="143"/>
      <c r="E578" s="143"/>
    </row>
    <row r="579" spans="1:5" x14ac:dyDescent="0.25">
      <c r="A579" s="136"/>
      <c r="B579" s="136"/>
      <c r="C579" s="309" t="s">
        <v>186</v>
      </c>
      <c r="D579" s="310"/>
      <c r="E579" s="143">
        <f>SUM(E575:E578)</f>
        <v>31.311</v>
      </c>
    </row>
    <row r="580" spans="1:5" x14ac:dyDescent="0.25">
      <c r="A580" s="136"/>
      <c r="B580" s="136"/>
      <c r="C580" s="309" t="s">
        <v>378</v>
      </c>
      <c r="D580" s="310"/>
      <c r="E580" s="143">
        <f>SUM(E575)*1.4131</f>
        <v>39.743437499999999</v>
      </c>
    </row>
    <row r="581" spans="1:5" x14ac:dyDescent="0.25">
      <c r="A581" s="136"/>
      <c r="B581" s="136"/>
      <c r="C581" s="309" t="s">
        <v>187</v>
      </c>
      <c r="D581" s="310"/>
      <c r="E581" s="143">
        <f>SUM(E579:E580)</f>
        <v>71.054437500000006</v>
      </c>
    </row>
    <row r="582" spans="1:5" x14ac:dyDescent="0.25">
      <c r="A582" s="136"/>
      <c r="B582" s="136"/>
      <c r="C582" s="311" t="s">
        <v>188</v>
      </c>
      <c r="D582" s="312"/>
      <c r="E582" s="144">
        <f>E581</f>
        <v>71.054437500000006</v>
      </c>
    </row>
    <row r="583" spans="1:5" x14ac:dyDescent="0.25">
      <c r="A583" s="136"/>
      <c r="B583" s="136"/>
      <c r="C583" s="136"/>
      <c r="D583" s="136"/>
      <c r="E583" s="136"/>
    </row>
    <row r="584" spans="1:5" x14ac:dyDescent="0.25">
      <c r="A584" s="136"/>
      <c r="B584" s="136"/>
      <c r="C584" s="136"/>
      <c r="D584" s="136"/>
      <c r="E584" s="136"/>
    </row>
    <row r="585" spans="1:5" x14ac:dyDescent="0.25">
      <c r="A585" s="140" t="s">
        <v>523</v>
      </c>
      <c r="B585" s="141" t="s">
        <v>0</v>
      </c>
      <c r="C585" s="141" t="s">
        <v>1</v>
      </c>
      <c r="D585" s="141" t="s">
        <v>177</v>
      </c>
      <c r="E585" s="141" t="s">
        <v>135</v>
      </c>
    </row>
    <row r="586" spans="1:5" x14ac:dyDescent="0.25">
      <c r="A586" s="68" t="s">
        <v>327</v>
      </c>
      <c r="B586" s="114" t="s">
        <v>8</v>
      </c>
      <c r="C586" s="142">
        <v>12</v>
      </c>
      <c r="D586" s="143">
        <v>71.45</v>
      </c>
      <c r="E586" s="143">
        <f>D586*C586</f>
        <v>857.40000000000009</v>
      </c>
    </row>
    <row r="587" spans="1:5" x14ac:dyDescent="0.25">
      <c r="A587" s="68" t="s">
        <v>162</v>
      </c>
      <c r="B587" s="114" t="s">
        <v>8</v>
      </c>
      <c r="C587" s="142">
        <v>12</v>
      </c>
      <c r="D587" s="143">
        <v>3.51</v>
      </c>
      <c r="E587" s="143">
        <f t="shared" ref="E587:E589" si="44">D587*C587</f>
        <v>42.12</v>
      </c>
    </row>
    <row r="588" spans="1:5" x14ac:dyDescent="0.25">
      <c r="A588" s="68" t="s">
        <v>328</v>
      </c>
      <c r="B588" s="114" t="s">
        <v>179</v>
      </c>
      <c r="C588" s="142">
        <v>80</v>
      </c>
      <c r="D588" s="145">
        <v>7.2</v>
      </c>
      <c r="E588" s="143">
        <f t="shared" si="44"/>
        <v>576</v>
      </c>
    </row>
    <row r="589" spans="1:5" x14ac:dyDescent="0.25">
      <c r="A589" s="68" t="s">
        <v>329</v>
      </c>
      <c r="B589" s="114" t="s">
        <v>12</v>
      </c>
      <c r="C589" s="142">
        <v>1</v>
      </c>
      <c r="D589" s="143">
        <v>900.72</v>
      </c>
      <c r="E589" s="143">
        <f t="shared" si="44"/>
        <v>900.72</v>
      </c>
    </row>
    <row r="590" spans="1:5" x14ac:dyDescent="0.25">
      <c r="A590" s="136"/>
      <c r="B590" s="136"/>
      <c r="C590" s="307" t="s">
        <v>186</v>
      </c>
      <c r="D590" s="308"/>
      <c r="E590" s="146">
        <f>SUM(E586:E589)</f>
        <v>2376.2399999999998</v>
      </c>
    </row>
    <row r="591" spans="1:5" x14ac:dyDescent="0.25">
      <c r="A591" s="136"/>
      <c r="B591" s="136"/>
      <c r="C591" s="309" t="s">
        <v>378</v>
      </c>
      <c r="D591" s="310"/>
      <c r="E591" s="143">
        <v>0</v>
      </c>
    </row>
    <row r="592" spans="1:5" x14ac:dyDescent="0.25">
      <c r="A592" s="136"/>
      <c r="B592" s="136"/>
      <c r="C592" s="309" t="s">
        <v>187</v>
      </c>
      <c r="D592" s="310"/>
      <c r="E592" s="143">
        <f>SUM(E590:E591)</f>
        <v>2376.2399999999998</v>
      </c>
    </row>
    <row r="593" spans="1:5" x14ac:dyDescent="0.25">
      <c r="A593" s="136"/>
      <c r="B593" s="136"/>
      <c r="C593" s="311" t="s">
        <v>188</v>
      </c>
      <c r="D593" s="312"/>
      <c r="E593" s="144">
        <f>E592</f>
        <v>2376.2399999999998</v>
      </c>
    </row>
    <row r="594" spans="1:5" x14ac:dyDescent="0.25">
      <c r="A594" s="136"/>
      <c r="B594" s="136"/>
      <c r="C594" s="136"/>
      <c r="D594" s="136"/>
      <c r="E594" s="136"/>
    </row>
    <row r="595" spans="1:5" x14ac:dyDescent="0.25">
      <c r="A595" s="136"/>
      <c r="B595" s="136"/>
      <c r="C595" s="136"/>
      <c r="D595" s="136"/>
      <c r="E595" s="136"/>
    </row>
    <row r="596" spans="1:5" x14ac:dyDescent="0.25">
      <c r="A596" s="141" t="s">
        <v>377</v>
      </c>
      <c r="B596" s="141" t="s">
        <v>0</v>
      </c>
      <c r="C596" s="141" t="s">
        <v>1</v>
      </c>
      <c r="D596" s="141" t="s">
        <v>177</v>
      </c>
      <c r="E596" s="141" t="s">
        <v>135</v>
      </c>
    </row>
    <row r="597" spans="1:5" x14ac:dyDescent="0.25">
      <c r="A597" s="68" t="s">
        <v>169</v>
      </c>
      <c r="B597" s="114" t="s">
        <v>178</v>
      </c>
      <c r="C597" s="142">
        <v>0.12</v>
      </c>
      <c r="D597" s="143">
        <f>INSUMO!D8</f>
        <v>9.375</v>
      </c>
      <c r="E597" s="143">
        <f>D597*C597</f>
        <v>1.125</v>
      </c>
    </row>
    <row r="598" spans="1:5" x14ac:dyDescent="0.25">
      <c r="A598" s="154"/>
      <c r="B598" s="156"/>
      <c r="C598" s="316" t="s">
        <v>186</v>
      </c>
      <c r="D598" s="316"/>
      <c r="E598" s="146">
        <f>E597</f>
        <v>1.125</v>
      </c>
    </row>
    <row r="599" spans="1:5" x14ac:dyDescent="0.25">
      <c r="A599" s="154"/>
      <c r="B599" s="156"/>
      <c r="C599" s="309" t="s">
        <v>378</v>
      </c>
      <c r="D599" s="310"/>
      <c r="E599" s="143">
        <f>SUM(E598)*1.4131</f>
        <v>1.5897375</v>
      </c>
    </row>
    <row r="600" spans="1:5" x14ac:dyDescent="0.25">
      <c r="A600" s="154"/>
      <c r="B600" s="156"/>
      <c r="C600" s="309" t="s">
        <v>187</v>
      </c>
      <c r="D600" s="310"/>
      <c r="E600" s="143">
        <f>SUM(E598:E599)</f>
        <v>2.7147375</v>
      </c>
    </row>
    <row r="601" spans="1:5" x14ac:dyDescent="0.25">
      <c r="A601" s="154"/>
      <c r="B601" s="156"/>
      <c r="C601" s="311" t="s">
        <v>188</v>
      </c>
      <c r="D601" s="312"/>
      <c r="E601" s="144">
        <f>E600</f>
        <v>2.7147375</v>
      </c>
    </row>
    <row r="602" spans="1:5" x14ac:dyDescent="0.25">
      <c r="A602" s="136"/>
      <c r="B602" s="136"/>
      <c r="C602" s="136"/>
      <c r="D602" s="136"/>
      <c r="E602" s="136"/>
    </row>
    <row r="603" spans="1:5" x14ac:dyDescent="0.25">
      <c r="A603" s="136"/>
      <c r="B603" s="136"/>
      <c r="C603" s="136"/>
      <c r="D603" s="136"/>
      <c r="E603" s="136"/>
    </row>
    <row r="604" spans="1:5" x14ac:dyDescent="0.25">
      <c r="A604" s="140" t="s">
        <v>205</v>
      </c>
      <c r="B604" s="141" t="s">
        <v>0</v>
      </c>
      <c r="C604" s="141" t="s">
        <v>1</v>
      </c>
      <c r="D604" s="141" t="s">
        <v>177</v>
      </c>
      <c r="E604" s="141" t="s">
        <v>135</v>
      </c>
    </row>
    <row r="605" spans="1:5" x14ac:dyDescent="0.25">
      <c r="A605" s="68" t="s">
        <v>181</v>
      </c>
      <c r="B605" s="114" t="s">
        <v>178</v>
      </c>
      <c r="C605" s="142">
        <v>0.3</v>
      </c>
      <c r="D605" s="143">
        <f>INSUMO!D6</f>
        <v>18.75</v>
      </c>
      <c r="E605" s="143">
        <f>D605*C605</f>
        <v>5.625</v>
      </c>
    </row>
    <row r="606" spans="1:5" x14ac:dyDescent="0.25">
      <c r="A606" s="68" t="s">
        <v>180</v>
      </c>
      <c r="B606" s="114" t="s">
        <v>178</v>
      </c>
      <c r="C606" s="142">
        <v>4.7</v>
      </c>
      <c r="D606" s="143">
        <f>INSUMO!D5</f>
        <v>18.75</v>
      </c>
      <c r="E606" s="143">
        <f t="shared" ref="E606:E610" si="45">D606*C606</f>
        <v>88.125</v>
      </c>
    </row>
    <row r="607" spans="1:5" x14ac:dyDescent="0.25">
      <c r="A607" s="68" t="s">
        <v>183</v>
      </c>
      <c r="B607" s="114" t="s">
        <v>178</v>
      </c>
      <c r="C607" s="142">
        <v>1.2</v>
      </c>
      <c r="D607" s="143">
        <f>INSUMO!D8</f>
        <v>9.375</v>
      </c>
      <c r="E607" s="143">
        <f t="shared" si="45"/>
        <v>11.25</v>
      </c>
    </row>
    <row r="608" spans="1:5" x14ac:dyDescent="0.25">
      <c r="A608" s="68" t="s">
        <v>202</v>
      </c>
      <c r="B608" s="114" t="s">
        <v>8</v>
      </c>
      <c r="C608" s="142">
        <v>1</v>
      </c>
      <c r="D608" s="143">
        <v>430</v>
      </c>
      <c r="E608" s="143">
        <f t="shared" si="45"/>
        <v>430</v>
      </c>
    </row>
    <row r="609" spans="1:5" x14ac:dyDescent="0.25">
      <c r="A609" s="68" t="s">
        <v>203</v>
      </c>
      <c r="B609" s="114" t="s">
        <v>97</v>
      </c>
      <c r="C609" s="142">
        <v>6</v>
      </c>
      <c r="D609" s="143">
        <v>13.39</v>
      </c>
      <c r="E609" s="143">
        <f t="shared" si="45"/>
        <v>80.34</v>
      </c>
    </row>
    <row r="610" spans="1:5" x14ac:dyDescent="0.25">
      <c r="A610" s="68" t="s">
        <v>204</v>
      </c>
      <c r="B610" s="114" t="s">
        <v>8</v>
      </c>
      <c r="C610" s="142">
        <v>0.6</v>
      </c>
      <c r="D610" s="143">
        <v>190</v>
      </c>
      <c r="E610" s="143">
        <f t="shared" si="45"/>
        <v>114</v>
      </c>
    </row>
    <row r="611" spans="1:5" x14ac:dyDescent="0.25">
      <c r="A611" s="136"/>
      <c r="B611" s="136"/>
      <c r="C611" s="309" t="s">
        <v>186</v>
      </c>
      <c r="D611" s="310"/>
      <c r="E611" s="143">
        <f>SUM(E605:E610)</f>
        <v>729.34</v>
      </c>
    </row>
    <row r="612" spans="1:5" x14ac:dyDescent="0.25">
      <c r="A612" s="136"/>
      <c r="B612" s="136"/>
      <c r="C612" s="309" t="s">
        <v>386</v>
      </c>
      <c r="D612" s="310"/>
      <c r="E612" s="143">
        <f>SUM(E605:E607)*1.4131</f>
        <v>148.37549999999999</v>
      </c>
    </row>
    <row r="613" spans="1:5" x14ac:dyDescent="0.25">
      <c r="A613" s="136"/>
      <c r="B613" s="136"/>
      <c r="C613" s="309" t="s">
        <v>187</v>
      </c>
      <c r="D613" s="310"/>
      <c r="E613" s="143">
        <f>SUM(E611:E612)</f>
        <v>877.71550000000002</v>
      </c>
    </row>
    <row r="614" spans="1:5" x14ac:dyDescent="0.25">
      <c r="A614" s="136"/>
      <c r="B614" s="136"/>
      <c r="C614" s="311" t="s">
        <v>188</v>
      </c>
      <c r="D614" s="312"/>
      <c r="E614" s="144">
        <f>E613</f>
        <v>877.71550000000002</v>
      </c>
    </row>
    <row r="615" spans="1:5" x14ac:dyDescent="0.25">
      <c r="A615" s="136"/>
      <c r="B615" s="136"/>
      <c r="C615" s="136"/>
      <c r="D615" s="136"/>
      <c r="E615" s="136"/>
    </row>
    <row r="616" spans="1:5" x14ac:dyDescent="0.25">
      <c r="A616" s="136"/>
      <c r="B616" s="136"/>
      <c r="C616" s="136"/>
      <c r="D616" s="136"/>
      <c r="E616" s="136"/>
    </row>
    <row r="617" spans="1:5" x14ac:dyDescent="0.25">
      <c r="A617" s="136"/>
      <c r="B617" s="136"/>
      <c r="C617" s="136"/>
      <c r="D617" s="136"/>
      <c r="E617" s="136"/>
    </row>
    <row r="618" spans="1:5" x14ac:dyDescent="0.25">
      <c r="A618" s="140" t="s">
        <v>532</v>
      </c>
      <c r="B618" s="141" t="s">
        <v>0</v>
      </c>
      <c r="C618" s="141" t="s">
        <v>1</v>
      </c>
      <c r="D618" s="141" t="s">
        <v>177</v>
      </c>
      <c r="E618" s="141" t="s">
        <v>135</v>
      </c>
    </row>
    <row r="619" spans="1:5" x14ac:dyDescent="0.25">
      <c r="A619" s="68" t="s">
        <v>180</v>
      </c>
      <c r="B619" s="114" t="s">
        <v>178</v>
      </c>
      <c r="C619" s="142">
        <v>1.5</v>
      </c>
      <c r="D619" s="143">
        <v>18.75</v>
      </c>
      <c r="E619" s="143">
        <f>D619*C619</f>
        <v>28.125</v>
      </c>
    </row>
    <row r="620" spans="1:5" x14ac:dyDescent="0.25">
      <c r="A620" s="68" t="s">
        <v>183</v>
      </c>
      <c r="B620" s="114" t="s">
        <v>178</v>
      </c>
      <c r="C620" s="142">
        <v>1.1000000000000001</v>
      </c>
      <c r="D620" s="143">
        <v>9.3800000000000008</v>
      </c>
      <c r="E620" s="143">
        <f t="shared" ref="E620:E622" si="46">D620*C620</f>
        <v>10.318000000000001</v>
      </c>
    </row>
    <row r="621" spans="1:5" x14ac:dyDescent="0.25">
      <c r="A621" s="68" t="s">
        <v>176</v>
      </c>
      <c r="B621" s="114" t="s">
        <v>179</v>
      </c>
      <c r="C621" s="142">
        <v>0.11</v>
      </c>
      <c r="D621" s="143">
        <v>8</v>
      </c>
      <c r="E621" s="143">
        <f t="shared" si="46"/>
        <v>0.88</v>
      </c>
    </row>
    <row r="622" spans="1:5" x14ac:dyDescent="0.25">
      <c r="A622" s="68" t="s">
        <v>533</v>
      </c>
      <c r="B622" s="114" t="s">
        <v>534</v>
      </c>
      <c r="C622" s="142">
        <v>0.81</v>
      </c>
      <c r="D622" s="143">
        <v>42</v>
      </c>
      <c r="E622" s="143">
        <f t="shared" si="46"/>
        <v>34.020000000000003</v>
      </c>
    </row>
    <row r="623" spans="1:5" x14ac:dyDescent="0.25">
      <c r="A623" s="68"/>
      <c r="B623" s="114"/>
      <c r="C623" s="142"/>
      <c r="D623" s="143"/>
      <c r="E623" s="143"/>
    </row>
    <row r="624" spans="1:5" x14ac:dyDescent="0.25">
      <c r="A624" s="151"/>
      <c r="B624" s="157"/>
      <c r="C624" s="158"/>
      <c r="D624" s="159"/>
      <c r="E624" s="160"/>
    </row>
    <row r="625" spans="1:6" x14ac:dyDescent="0.25">
      <c r="A625" s="136"/>
      <c r="B625" s="136"/>
      <c r="C625" s="307" t="s">
        <v>186</v>
      </c>
      <c r="D625" s="308"/>
      <c r="E625" s="146">
        <f>SUM(E619:E622)</f>
        <v>73.343000000000004</v>
      </c>
    </row>
    <row r="626" spans="1:6" x14ac:dyDescent="0.25">
      <c r="A626" s="136"/>
      <c r="B626" s="136"/>
      <c r="C626" s="309" t="s">
        <v>378</v>
      </c>
      <c r="D626" s="310"/>
      <c r="E626" s="143">
        <f>SUM(E619:E620)*1.4131</f>
        <v>54.323803299999994</v>
      </c>
    </row>
    <row r="627" spans="1:6" x14ac:dyDescent="0.25">
      <c r="A627" s="136"/>
      <c r="B627" s="136"/>
      <c r="C627" s="309" t="s">
        <v>187</v>
      </c>
      <c r="D627" s="310"/>
      <c r="E627" s="143">
        <f>SUM(E625:E626)</f>
        <v>127.6668033</v>
      </c>
    </row>
    <row r="628" spans="1:6" x14ac:dyDescent="0.25">
      <c r="A628" s="136"/>
      <c r="B628" s="136"/>
      <c r="C628" s="311" t="s">
        <v>188</v>
      </c>
      <c r="D628" s="312"/>
      <c r="E628" s="144">
        <f>E627</f>
        <v>127.6668033</v>
      </c>
    </row>
    <row r="629" spans="1:6" x14ac:dyDescent="0.25">
      <c r="A629" s="136"/>
      <c r="B629" s="154"/>
      <c r="C629" s="178"/>
      <c r="D629" s="178"/>
      <c r="E629" s="179"/>
      <c r="F629" s="1"/>
    </row>
    <row r="630" spans="1:6" x14ac:dyDescent="0.25">
      <c r="A630" s="136"/>
      <c r="B630" s="177"/>
      <c r="C630" s="168"/>
      <c r="D630" s="168"/>
      <c r="E630" s="169"/>
    </row>
    <row r="631" spans="1:6" ht="30" x14ac:dyDescent="0.25">
      <c r="A631" s="170" t="s">
        <v>560</v>
      </c>
      <c r="B631" s="171" t="s">
        <v>0</v>
      </c>
      <c r="C631" s="171" t="s">
        <v>1</v>
      </c>
      <c r="D631" s="171" t="s">
        <v>177</v>
      </c>
      <c r="E631" s="171" t="s">
        <v>135</v>
      </c>
    </row>
    <row r="632" spans="1:6" x14ac:dyDescent="0.25">
      <c r="A632" s="172" t="s">
        <v>183</v>
      </c>
      <c r="B632" s="60" t="s">
        <v>178</v>
      </c>
      <c r="C632" s="173">
        <v>0.5</v>
      </c>
      <c r="D632" s="174">
        <f>INSUMO!D8</f>
        <v>9.375</v>
      </c>
      <c r="E632" s="174">
        <f>D632*C632</f>
        <v>4.6875</v>
      </c>
    </row>
    <row r="633" spans="1:6" x14ac:dyDescent="0.25">
      <c r="A633" s="172" t="s">
        <v>561</v>
      </c>
      <c r="B633" s="60" t="s">
        <v>8</v>
      </c>
      <c r="C633" s="173">
        <v>1</v>
      </c>
      <c r="D633" s="174">
        <v>327</v>
      </c>
      <c r="E633" s="174">
        <f t="shared" ref="E633" si="47">D633*C633</f>
        <v>327</v>
      </c>
    </row>
    <row r="634" spans="1:6" x14ac:dyDescent="0.25">
      <c r="A634" s="63"/>
      <c r="B634" s="63"/>
      <c r="C634" s="317" t="s">
        <v>186</v>
      </c>
      <c r="D634" s="318"/>
      <c r="E634" s="175">
        <f>SUM(E632:E633)</f>
        <v>331.6875</v>
      </c>
    </row>
    <row r="635" spans="1:6" x14ac:dyDescent="0.25">
      <c r="A635" s="63"/>
      <c r="B635" s="63"/>
      <c r="C635" s="319" t="s">
        <v>378</v>
      </c>
      <c r="D635" s="320"/>
      <c r="E635" s="174">
        <f>SUM(E632)*1.4131</f>
        <v>6.6239062500000001</v>
      </c>
    </row>
    <row r="636" spans="1:6" x14ac:dyDescent="0.25">
      <c r="A636" s="63"/>
      <c r="B636" s="63"/>
      <c r="C636" s="319" t="s">
        <v>187</v>
      </c>
      <c r="D636" s="320"/>
      <c r="E636" s="174">
        <f>SUM(E634:E635)</f>
        <v>338.31140625</v>
      </c>
    </row>
    <row r="637" spans="1:6" x14ac:dyDescent="0.25">
      <c r="A637" s="63"/>
      <c r="B637" s="63"/>
      <c r="C637" s="321" t="s">
        <v>188</v>
      </c>
      <c r="D637" s="322"/>
      <c r="E637" s="176">
        <f>E636</f>
        <v>338.31140625</v>
      </c>
    </row>
    <row r="640" spans="1:6" x14ac:dyDescent="0.25">
      <c r="A640" s="228"/>
      <c r="B640" s="228"/>
      <c r="C640" s="228"/>
      <c r="D640" s="228"/>
      <c r="E640" s="228"/>
    </row>
    <row r="641" spans="1:5" x14ac:dyDescent="0.25">
      <c r="A641" s="228"/>
      <c r="B641" s="228"/>
      <c r="C641" s="228"/>
      <c r="D641" s="228"/>
      <c r="E641" s="228"/>
    </row>
    <row r="642" spans="1:5" x14ac:dyDescent="0.25">
      <c r="A642" s="228"/>
      <c r="B642" s="228"/>
      <c r="C642" s="228"/>
      <c r="D642" s="228"/>
      <c r="E642" s="228"/>
    </row>
    <row r="643" spans="1:5" x14ac:dyDescent="0.25">
      <c r="A643" s="228"/>
      <c r="B643" s="228"/>
      <c r="C643" s="228"/>
      <c r="D643" s="228"/>
      <c r="E643" s="228"/>
    </row>
    <row r="644" spans="1:5" x14ac:dyDescent="0.25">
      <c r="A644" s="228"/>
      <c r="B644" s="228"/>
      <c r="C644" s="228"/>
      <c r="D644" s="228"/>
      <c r="E644" s="228"/>
    </row>
    <row r="645" spans="1:5" x14ac:dyDescent="0.25">
      <c r="A645" s="228"/>
      <c r="B645" s="228"/>
      <c r="C645" s="228"/>
      <c r="D645" s="228"/>
      <c r="E645" s="228"/>
    </row>
    <row r="646" spans="1:5" x14ac:dyDescent="0.25">
      <c r="A646" s="228"/>
      <c r="B646" s="228"/>
      <c r="C646" s="228"/>
      <c r="D646" s="228"/>
      <c r="E646" s="228"/>
    </row>
    <row r="647" spans="1:5" x14ac:dyDescent="0.25">
      <c r="A647" s="228"/>
      <c r="B647" s="228"/>
      <c r="C647" s="228"/>
      <c r="D647" s="228"/>
      <c r="E647" s="228"/>
    </row>
    <row r="648" spans="1:5" x14ac:dyDescent="0.25">
      <c r="A648" s="228"/>
      <c r="B648" s="228"/>
      <c r="C648" s="228"/>
      <c r="D648" s="228"/>
      <c r="E648" s="228"/>
    </row>
  </sheetData>
  <mergeCells count="218">
    <mergeCell ref="A62:E62"/>
    <mergeCell ref="C68:D68"/>
    <mergeCell ref="C69:D69"/>
    <mergeCell ref="C70:D70"/>
    <mergeCell ref="C71:D71"/>
    <mergeCell ref="C634:D634"/>
    <mergeCell ref="C635:D635"/>
    <mergeCell ref="C636:D636"/>
    <mergeCell ref="C637:D637"/>
    <mergeCell ref="C625:D625"/>
    <mergeCell ref="C626:D626"/>
    <mergeCell ref="C627:D627"/>
    <mergeCell ref="C628:D628"/>
    <mergeCell ref="C598:D598"/>
    <mergeCell ref="C599:D599"/>
    <mergeCell ref="C600:D600"/>
    <mergeCell ref="C601:D601"/>
    <mergeCell ref="C611:D611"/>
    <mergeCell ref="C612:D612"/>
    <mergeCell ref="C613:D613"/>
    <mergeCell ref="C614:D614"/>
    <mergeCell ref="C536:D536"/>
    <mergeCell ref="C537:D537"/>
    <mergeCell ref="C490:D490"/>
    <mergeCell ref="A1:E3"/>
    <mergeCell ref="C582:D582"/>
    <mergeCell ref="C590:D590"/>
    <mergeCell ref="C591:D591"/>
    <mergeCell ref="C592:D592"/>
    <mergeCell ref="C593:D593"/>
    <mergeCell ref="C570:D570"/>
    <mergeCell ref="C571:D571"/>
    <mergeCell ref="C579:D579"/>
    <mergeCell ref="C580:D580"/>
    <mergeCell ref="C581:D581"/>
    <mergeCell ref="C555:D555"/>
    <mergeCell ref="C556:D556"/>
    <mergeCell ref="C557:D557"/>
    <mergeCell ref="C568:D568"/>
    <mergeCell ref="C569:D569"/>
    <mergeCell ref="C543:D543"/>
    <mergeCell ref="C544:D544"/>
    <mergeCell ref="C545:D545"/>
    <mergeCell ref="C546:D546"/>
    <mergeCell ref="C554:D554"/>
    <mergeCell ref="C502:D502"/>
    <mergeCell ref="C534:D534"/>
    <mergeCell ref="C535:D535"/>
    <mergeCell ref="C510:D510"/>
    <mergeCell ref="C511:D511"/>
    <mergeCell ref="C512:D512"/>
    <mergeCell ref="C513:D513"/>
    <mergeCell ref="C467:D467"/>
    <mergeCell ref="C468:D468"/>
    <mergeCell ref="C469:D469"/>
    <mergeCell ref="C470:D470"/>
    <mergeCell ref="C443:D443"/>
    <mergeCell ref="C444:D444"/>
    <mergeCell ref="C445:D445"/>
    <mergeCell ref="C456:D456"/>
    <mergeCell ref="C457:D457"/>
    <mergeCell ref="C491:D491"/>
    <mergeCell ref="C499:D499"/>
    <mergeCell ref="C500:D500"/>
    <mergeCell ref="C501:D501"/>
    <mergeCell ref="C477:D477"/>
    <mergeCell ref="C478:D478"/>
    <mergeCell ref="C479:D479"/>
    <mergeCell ref="C488:D488"/>
    <mergeCell ref="C489:D489"/>
    <mergeCell ref="C434:D434"/>
    <mergeCell ref="C435:D435"/>
    <mergeCell ref="C442:D442"/>
    <mergeCell ref="C415:D415"/>
    <mergeCell ref="C421:D421"/>
    <mergeCell ref="C422:D422"/>
    <mergeCell ref="C423:D423"/>
    <mergeCell ref="C424:D424"/>
    <mergeCell ref="C458:D458"/>
    <mergeCell ref="C413:D413"/>
    <mergeCell ref="C414:D414"/>
    <mergeCell ref="C384:D384"/>
    <mergeCell ref="C385:D385"/>
    <mergeCell ref="C386:D386"/>
    <mergeCell ref="C387:D387"/>
    <mergeCell ref="C399:D399"/>
    <mergeCell ref="C432:D432"/>
    <mergeCell ref="C433:D433"/>
    <mergeCell ref="C368:D368"/>
    <mergeCell ref="C369:D369"/>
    <mergeCell ref="C370:D370"/>
    <mergeCell ref="C352:D352"/>
    <mergeCell ref="C353:D353"/>
    <mergeCell ref="C354:D354"/>
    <mergeCell ref="C400:D400"/>
    <mergeCell ref="C401:D401"/>
    <mergeCell ref="C402:D402"/>
    <mergeCell ref="C344:D344"/>
    <mergeCell ref="C345:D345"/>
    <mergeCell ref="C342:D342"/>
    <mergeCell ref="C329:D329"/>
    <mergeCell ref="C330:D330"/>
    <mergeCell ref="C331:D331"/>
    <mergeCell ref="C332:D332"/>
    <mergeCell ref="C355:D355"/>
    <mergeCell ref="C367:D367"/>
    <mergeCell ref="C37:D37"/>
    <mergeCell ref="C22:D22"/>
    <mergeCell ref="C23:D23"/>
    <mergeCell ref="C288:D288"/>
    <mergeCell ref="C289:D289"/>
    <mergeCell ref="C24:D24"/>
    <mergeCell ref="C25:D25"/>
    <mergeCell ref="C34:D34"/>
    <mergeCell ref="C35:D35"/>
    <mergeCell ref="C36:D36"/>
    <mergeCell ref="C80:D80"/>
    <mergeCell ref="C46:D46"/>
    <mergeCell ref="C47:D47"/>
    <mergeCell ref="C48:D48"/>
    <mergeCell ref="C49:D49"/>
    <mergeCell ref="C57:D57"/>
    <mergeCell ref="C58:D58"/>
    <mergeCell ref="C59:D59"/>
    <mergeCell ref="C60:D60"/>
    <mergeCell ref="C77:D77"/>
    <mergeCell ref="C78:D78"/>
    <mergeCell ref="C79:D79"/>
    <mergeCell ref="C113:D113"/>
    <mergeCell ref="C86:D86"/>
    <mergeCell ref="C87:D87"/>
    <mergeCell ref="C88:D88"/>
    <mergeCell ref="C89:D89"/>
    <mergeCell ref="C94:D94"/>
    <mergeCell ref="C95:D95"/>
    <mergeCell ref="C96:D96"/>
    <mergeCell ref="C97:D97"/>
    <mergeCell ref="C110:D110"/>
    <mergeCell ref="C111:D111"/>
    <mergeCell ref="C112:D112"/>
    <mergeCell ref="C150:D150"/>
    <mergeCell ref="C123:D123"/>
    <mergeCell ref="C124:D124"/>
    <mergeCell ref="C125:D125"/>
    <mergeCell ref="C126:D126"/>
    <mergeCell ref="C136:D136"/>
    <mergeCell ref="C137:D137"/>
    <mergeCell ref="C138:D138"/>
    <mergeCell ref="C139:D139"/>
    <mergeCell ref="C147:D147"/>
    <mergeCell ref="C148:D148"/>
    <mergeCell ref="C149:D149"/>
    <mergeCell ref="C181:D181"/>
    <mergeCell ref="C158:D158"/>
    <mergeCell ref="C159:D159"/>
    <mergeCell ref="C160:D160"/>
    <mergeCell ref="C161:D161"/>
    <mergeCell ref="C168:D168"/>
    <mergeCell ref="C169:D169"/>
    <mergeCell ref="C170:D170"/>
    <mergeCell ref="C171:D171"/>
    <mergeCell ref="C178:D178"/>
    <mergeCell ref="C179:D179"/>
    <mergeCell ref="C180:D180"/>
    <mergeCell ref="C211:D211"/>
    <mergeCell ref="C188:D188"/>
    <mergeCell ref="C189:D189"/>
    <mergeCell ref="C190:D190"/>
    <mergeCell ref="C191:D191"/>
    <mergeCell ref="C199:D199"/>
    <mergeCell ref="C200:D200"/>
    <mergeCell ref="C201:D201"/>
    <mergeCell ref="C202:D202"/>
    <mergeCell ref="C208:D208"/>
    <mergeCell ref="C209:D209"/>
    <mergeCell ref="C210:D210"/>
    <mergeCell ref="C290:D290"/>
    <mergeCell ref="C291:D291"/>
    <mergeCell ref="C302:D302"/>
    <mergeCell ref="C303:D303"/>
    <mergeCell ref="C304:D304"/>
    <mergeCell ref="C343:D343"/>
    <mergeCell ref="C243:D243"/>
    <mergeCell ref="C220:D220"/>
    <mergeCell ref="C221:D221"/>
    <mergeCell ref="C222:D222"/>
    <mergeCell ref="C223:D223"/>
    <mergeCell ref="C232:D232"/>
    <mergeCell ref="C233:D233"/>
    <mergeCell ref="C234:D234"/>
    <mergeCell ref="C235:D235"/>
    <mergeCell ref="C240:D240"/>
    <mergeCell ref="C241:D241"/>
    <mergeCell ref="C242:D242"/>
    <mergeCell ref="I57:J57"/>
    <mergeCell ref="I58:J58"/>
    <mergeCell ref="I59:J59"/>
    <mergeCell ref="I60:J60"/>
    <mergeCell ref="G51:K51"/>
    <mergeCell ref="A51:E51"/>
    <mergeCell ref="A640:E648"/>
    <mergeCell ref="C278:D278"/>
    <mergeCell ref="C253:D253"/>
    <mergeCell ref="C254:D254"/>
    <mergeCell ref="C255:D255"/>
    <mergeCell ref="C256:D256"/>
    <mergeCell ref="C264:D264"/>
    <mergeCell ref="C265:D265"/>
    <mergeCell ref="C266:D266"/>
    <mergeCell ref="C267:D267"/>
    <mergeCell ref="C275:D275"/>
    <mergeCell ref="C276:D276"/>
    <mergeCell ref="C277:D277"/>
    <mergeCell ref="C305:D305"/>
    <mergeCell ref="C314:D314"/>
    <mergeCell ref="C315:D315"/>
    <mergeCell ref="C316:D316"/>
    <mergeCell ref="C317:D31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7</vt:i4>
      </vt:variant>
    </vt:vector>
  </HeadingPairs>
  <TitlesOfParts>
    <vt:vector size="14" baseType="lpstr">
      <vt:lpstr>ALDEIA KATON (2)</vt:lpstr>
      <vt:lpstr>Cronograma</vt:lpstr>
      <vt:lpstr>CASA DE FARINHA</vt:lpstr>
      <vt:lpstr>Cronograma casa farinha</vt:lpstr>
      <vt:lpstr>MEMORIAL DE CÁLCULO</vt:lpstr>
      <vt:lpstr>INSUMO</vt:lpstr>
      <vt:lpstr>COMPOSIÇÃO 2</vt:lpstr>
      <vt:lpstr>'ALDEIA KATON (2)'!Area_de_impressao</vt:lpstr>
      <vt:lpstr>'CASA DE FARINHA'!Area_de_impressao</vt:lpstr>
      <vt:lpstr>'COMPOSIÇÃO 2'!Area_de_impressao</vt:lpstr>
      <vt:lpstr>Cronograma!Area_de_impressao</vt:lpstr>
      <vt:lpstr>'Cronograma casa farinha'!Area_de_impressao</vt:lpstr>
      <vt:lpstr>INSUMO!Area_de_impressao</vt:lpstr>
      <vt:lpstr>'MEMORIAL DE CÁLCULO'!Area_de_impressao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2020-01-23T21:05:30Z</dcterms:modified>
</cp:coreProperties>
</file>